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962_01 - Oprava výpustné..." sheetId="2" r:id="rId2"/>
    <sheet name="2962_02 - Ostatní náklady" sheetId="3" r:id="rId3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'2962_01 - Oprava výpustné...'!$C$128:$K$266</definedName>
    <definedName name="_xlnm.Print_Area" localSheetId="1">'2962_01 - Oprava výpustné...'!$C$4:$J$76,'2962_01 - Oprava výpustné...'!$C$82:$J$110,'2962_01 - Oprava výpustné...'!$C$116:$J$266</definedName>
    <definedName name="_xlnm.Print_Titles" localSheetId="1">'2962_01 - Oprava výpustné...'!$128:$128</definedName>
    <definedName name="_xlnm._FilterDatabase" localSheetId="2" hidden="1">'2962_02 - Ostatní náklady'!$C$118:$K$147</definedName>
    <definedName name="_xlnm.Print_Area" localSheetId="2">'2962_02 - Ostatní náklady'!$C$4:$J$76,'2962_02 - Ostatní náklady'!$C$82:$J$100,'2962_02 - Ostatní náklady'!$C$106:$J$147</definedName>
    <definedName name="_xlnm.Print_Titles" localSheetId="2">'2962_02 - Ostatní náklady'!$118:$118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113"/>
  <c r="E7"/>
  <c r="E109"/>
  <c i="2" r="J37"/>
  <c r="J36"/>
  <c i="1" r="AY95"/>
  <c i="2" r="J35"/>
  <c i="1" r="AX95"/>
  <c i="2"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92"/>
  <c r="J17"/>
  <c r="J12"/>
  <c r="J123"/>
  <c r="E7"/>
  <c r="E119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3" r="BK146"/>
  <c r="J137"/>
  <c r="BK135"/>
  <c r="BK133"/>
  <c r="BK131"/>
  <c r="BK129"/>
  <c r="BK128"/>
  <c r="J128"/>
  <c r="BK126"/>
  <c r="J126"/>
  <c r="BK124"/>
  <c r="J124"/>
  <c r="BK122"/>
  <c r="J122"/>
  <c i="2" r="BK262"/>
  <c r="J260"/>
  <c r="J255"/>
  <c r="BK253"/>
  <c r="BK251"/>
  <c r="BK249"/>
  <c r="BK240"/>
  <c r="BK232"/>
  <c r="J230"/>
  <c r="BK227"/>
  <c r="J220"/>
  <c r="BK214"/>
  <c r="J208"/>
  <c r="BK205"/>
  <c r="BK196"/>
  <c r="J194"/>
  <c r="BK177"/>
  <c r="BK173"/>
  <c r="J170"/>
  <c r="J162"/>
  <c r="J157"/>
  <c r="J153"/>
  <c r="BK151"/>
  <c r="BK145"/>
  <c r="J139"/>
  <c r="J137"/>
  <c r="BK134"/>
  <c i="3" r="J146"/>
  <c i="2" r="BK260"/>
  <c r="BK257"/>
  <c r="BK255"/>
  <c r="J251"/>
  <c r="BK245"/>
  <c r="J243"/>
  <c r="J238"/>
  <c r="J224"/>
  <c r="BK222"/>
  <c r="BK216"/>
  <c r="J212"/>
  <c r="BK210"/>
  <c r="BK203"/>
  <c r="BK198"/>
  <c r="J196"/>
  <c r="BK192"/>
  <c r="J190"/>
  <c r="J187"/>
  <c r="J185"/>
  <c r="BK183"/>
  <c r="J182"/>
  <c r="BK179"/>
  <c r="J177"/>
  <c r="J167"/>
  <c r="J151"/>
  <c r="BK149"/>
  <c r="BK147"/>
  <c r="J143"/>
  <c r="BK141"/>
  <c r="BK132"/>
  <c i="3" r="J147"/>
  <c r="BK141"/>
  <c r="J141"/>
  <c r="J139"/>
  <c r="BK137"/>
  <c i="2" r="BK247"/>
  <c r="J245"/>
  <c r="BK236"/>
  <c r="BK234"/>
  <c r="J232"/>
  <c r="J216"/>
  <c r="J214"/>
  <c r="BK212"/>
  <c r="BK206"/>
  <c r="J205"/>
  <c r="J203"/>
  <c r="J200"/>
  <c r="J192"/>
  <c r="BK187"/>
  <c r="BK182"/>
  <c r="BK165"/>
  <c r="BK162"/>
  <c r="J160"/>
  <c r="BK153"/>
  <c r="J149"/>
  <c r="J147"/>
  <c r="J145"/>
  <c r="J141"/>
  <c r="BK137"/>
  <c i="1" r="AS94"/>
  <c i="3" r="BK147"/>
  <c r="BK145"/>
  <c r="J145"/>
  <c r="BK143"/>
  <c r="J143"/>
  <c r="BK139"/>
  <c r="J135"/>
  <c r="J133"/>
  <c r="J131"/>
  <c r="J129"/>
  <c i="2" r="BK264"/>
  <c r="J264"/>
  <c r="J262"/>
  <c r="J257"/>
  <c r="J253"/>
  <c r="J249"/>
  <c r="J247"/>
  <c r="BK243"/>
  <c r="J240"/>
  <c r="BK238"/>
  <c r="J236"/>
  <c r="J234"/>
  <c r="BK230"/>
  <c r="J227"/>
  <c r="BK224"/>
  <c r="J222"/>
  <c r="BK220"/>
  <c r="J210"/>
  <c r="BK208"/>
  <c r="J206"/>
  <c r="BK200"/>
  <c r="J198"/>
  <c r="BK194"/>
  <c r="BK190"/>
  <c r="BK185"/>
  <c r="J183"/>
  <c r="J179"/>
  <c r="J173"/>
  <c r="BK170"/>
  <c r="BK167"/>
  <c r="J165"/>
  <c r="BK160"/>
  <c r="BK157"/>
  <c r="BK143"/>
  <c r="BK139"/>
  <c r="J134"/>
  <c r="J132"/>
  <c l="1" r="R189"/>
  <c r="BK131"/>
  <c r="BK148"/>
  <c r="J148"/>
  <c r="J99"/>
  <c r="R148"/>
  <c r="T152"/>
  <c r="BK181"/>
  <c r="J181"/>
  <c r="J102"/>
  <c r="R219"/>
  <c r="R229"/>
  <c r="R242"/>
  <c r="P259"/>
  <c i="3" r="T121"/>
  <c r="BK142"/>
  <c r="J142"/>
  <c r="J99"/>
  <c i="2" r="R131"/>
  <c r="P148"/>
  <c r="P152"/>
  <c r="P176"/>
  <c r="P181"/>
  <c r="P219"/>
  <c r="P189"/>
  <c r="T229"/>
  <c r="P242"/>
  <c r="T259"/>
  <c i="3" r="P121"/>
  <c r="R142"/>
  <c i="2" r="P131"/>
  <c r="T148"/>
  <c r="R152"/>
  <c r="R176"/>
  <c r="R181"/>
  <c r="T219"/>
  <c r="T189"/>
  <c r="P229"/>
  <c r="P228"/>
  <c r="T242"/>
  <c r="R259"/>
  <c i="3" r="R121"/>
  <c r="R120"/>
  <c r="R119"/>
  <c r="T142"/>
  <c i="2" r="T131"/>
  <c r="BK152"/>
  <c r="J152"/>
  <c r="J100"/>
  <c r="BK176"/>
  <c r="J176"/>
  <c r="J101"/>
  <c r="T176"/>
  <c r="T181"/>
  <c r="BK219"/>
  <c r="J219"/>
  <c r="J104"/>
  <c r="BK229"/>
  <c r="J229"/>
  <c r="J107"/>
  <c r="BK242"/>
  <c r="J242"/>
  <c r="J108"/>
  <c r="BK259"/>
  <c r="J259"/>
  <c r="J109"/>
  <c i="3" r="BK121"/>
  <c r="J121"/>
  <c r="J98"/>
  <c r="P142"/>
  <c i="2" r="E85"/>
  <c r="J92"/>
  <c r="F126"/>
  <c r="BE139"/>
  <c r="BE145"/>
  <c r="BE149"/>
  <c r="BE173"/>
  <c r="BE182"/>
  <c r="BE187"/>
  <c r="BE194"/>
  <c r="BE203"/>
  <c r="BE212"/>
  <c r="BE255"/>
  <c r="BE257"/>
  <c r="BE260"/>
  <c r="BE264"/>
  <c r="BK189"/>
  <c r="J189"/>
  <c r="J103"/>
  <c i="3" r="BE137"/>
  <c r="BE143"/>
  <c r="BE145"/>
  <c r="BE147"/>
  <c i="2" r="J89"/>
  <c r="BE132"/>
  <c r="BE143"/>
  <c r="BE151"/>
  <c r="BE167"/>
  <c r="BE177"/>
  <c r="BE179"/>
  <c r="BE183"/>
  <c r="BE192"/>
  <c r="BE196"/>
  <c r="BE208"/>
  <c r="BE214"/>
  <c r="BE222"/>
  <c r="BE227"/>
  <c r="BE238"/>
  <c r="BE240"/>
  <c r="BE249"/>
  <c r="BE251"/>
  <c r="BE253"/>
  <c r="BK226"/>
  <c r="J226"/>
  <c r="J105"/>
  <c i="3" r="BE135"/>
  <c r="BE139"/>
  <c r="BE141"/>
  <c i="2" r="BE134"/>
  <c r="BE137"/>
  <c r="BE153"/>
  <c r="BE157"/>
  <c r="BE160"/>
  <c r="BE162"/>
  <c r="BE170"/>
  <c r="BE205"/>
  <c r="BE206"/>
  <c r="BE230"/>
  <c r="BE232"/>
  <c r="BE234"/>
  <c r="BE247"/>
  <c r="BE262"/>
  <c i="3" r="BE126"/>
  <c i="2" r="BE141"/>
  <c r="BE147"/>
  <c r="BE165"/>
  <c r="BE185"/>
  <c r="BE190"/>
  <c r="BE198"/>
  <c r="BE200"/>
  <c r="BE210"/>
  <c r="BE216"/>
  <c r="BE220"/>
  <c r="BE224"/>
  <c r="BE236"/>
  <c r="BE243"/>
  <c r="BE245"/>
  <c i="3" r="E85"/>
  <c r="J89"/>
  <c r="F92"/>
  <c r="J92"/>
  <c r="BE122"/>
  <c r="BE124"/>
  <c r="BE128"/>
  <c r="BE129"/>
  <c r="BE131"/>
  <c r="BE133"/>
  <c r="BE146"/>
  <c r="J34"/>
  <c i="1" r="AW96"/>
  <c i="3" r="F37"/>
  <c i="1" r="BD96"/>
  <c i="2" r="F36"/>
  <c i="1" r="BC95"/>
  <c i="3" r="F36"/>
  <c i="1" r="BC96"/>
  <c i="2" r="F35"/>
  <c i="1" r="BB95"/>
  <c i="2" r="F37"/>
  <c i="1" r="BD95"/>
  <c i="3" r="F35"/>
  <c i="1" r="BB96"/>
  <c i="2" r="J34"/>
  <c i="1" r="AW95"/>
  <c i="2" r="F34"/>
  <c i="1" r="BA95"/>
  <c i="3" r="F34"/>
  <c i="1" r="BA96"/>
  <c i="3" l="1" r="T120"/>
  <c r="T119"/>
  <c r="P120"/>
  <c r="P119"/>
  <c i="1" r="AU96"/>
  <c i="2" r="T228"/>
  <c r="R130"/>
  <c r="R129"/>
  <c r="R228"/>
  <c r="BK130"/>
  <c r="T130"/>
  <c r="T129"/>
  <c r="P130"/>
  <c r="P129"/>
  <c i="1" r="AU95"/>
  <c i="2" r="J131"/>
  <c r="J98"/>
  <c r="BK228"/>
  <c r="J228"/>
  <c r="J106"/>
  <c i="3" r="BK120"/>
  <c r="J120"/>
  <c r="J97"/>
  <c i="1" r="BA94"/>
  <c r="W33"/>
  <c r="BC94"/>
  <c r="W35"/>
  <c r="BB94"/>
  <c r="AX94"/>
  <c i="3" r="J33"/>
  <c i="1" r="AV96"/>
  <c r="AT96"/>
  <c i="2" r="J33"/>
  <c i="1" r="AV95"/>
  <c r="AT95"/>
  <c i="3" r="F33"/>
  <c i="1" r="AZ96"/>
  <c r="BD94"/>
  <c r="W36"/>
  <c i="2" r="F33"/>
  <c i="1" r="AZ95"/>
  <c i="2" l="1" r="BK129"/>
  <c r="J129"/>
  <c r="J96"/>
  <c r="J130"/>
  <c r="J97"/>
  <c i="3" r="BK119"/>
  <c r="J119"/>
  <c i="1" r="AZ94"/>
  <c r="AV94"/>
  <c r="AY94"/>
  <c r="AU94"/>
  <c r="W34"/>
  <c i="3" r="J30"/>
  <c i="1" r="AG96"/>
  <c r="AN96"/>
  <c r="AW94"/>
  <c r="AK33"/>
  <c i="3" l="1" r="J96"/>
  <c r="J39"/>
  <c i="1" r="AT94"/>
  <c i="2" r="J30"/>
  <c i="1" r="AG95"/>
  <c r="AN95"/>
  <c i="2" l="1" r="J39"/>
  <c i="1" r="AG94"/>
  <c r="AN94"/>
  <c l="1" r="AG99"/>
  <c r="CD99"/>
  <c r="AG100"/>
  <c r="AV100"/>
  <c r="BY100"/>
  <c r="AG102"/>
  <c r="AV102"/>
  <c r="BY102"/>
  <c r="AG101"/>
  <c r="AV101"/>
  <c r="BY101"/>
  <c r="AK26"/>
  <c l="1" r="CD102"/>
  <c r="CD100"/>
  <c r="CD101"/>
  <c r="AG98"/>
  <c r="AK27"/>
  <c r="AN101"/>
  <c r="AV99"/>
  <c r="BY99"/>
  <c r="AN100"/>
  <c r="AN102"/>
  <c l="1" r="AK32"/>
  <c r="AK29"/>
  <c r="AN99"/>
  <c r="AN98"/>
  <c r="AG104"/>
  <c r="W32"/>
  <c l="1" r="AK3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<sst xmlns="http://schemas.openxmlformats.org/spreadsheetml/2006/main">
  <si>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</si>
  <si>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</si>
  <si>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</si>
  <si>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</si>
  <si>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</si>
  <si>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{30319493-85d5-44bc-a812-d6e7b64bca0c}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</si>
  <si>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</si>
  <si>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</si>
  <si>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</si>
  <si>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</si>
  <si>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</si>
  <si>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</si>
  <si>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</si>
  <si>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</si>
  <si>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2962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</si>
  <si>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</si>
  <si>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</si>
  <si>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VN Ordějov - oprava výpustného objektu</t>
  </si>
  <si>
    <t>KSO:</t>
  </si>
  <si>
    <t>CC-CZ:</t>
  </si>
  <si>
    <t>Místo:</t>
  </si>
  <si>
    <t>k.ú. Bánov, tok Nivnička</t>
  </si>
  <si>
    <t>Datum:</t>
  </si>
  <si>
    <t>4. 1. 2021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</si>
  <si>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</si>
  <si>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</si>
  <si>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</si>
  <si>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</si>
  <si>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</si>
  <si>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</si>
  <si>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</si>
  <si>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</si>
  <si>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49241648</t>
  </si>
  <si>
    <t>VODNÍ DÍLA - TBD a.s.</t>
  </si>
  <si>
    <t>True</t>
  </si>
  <si>
    <t>Zpracovatel:</t>
  </si>
  <si>
    <t xml:space="preserve"> </t>
  </si>
  <si>
    <t>Poznámka:</t>
  </si>
  <si>
    <t>verze dokumentace pro vydání stavebního povolení a provádění stavby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</si>
  <si>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</si>
  <si>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</si>
  <si>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</si>
  <si>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</si>
  <si>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</si>
  <si>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</si>
  <si>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</si>
  <si>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</si>
  <si>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</si>
  <si>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</si>
  <si>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</si>
  <si>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</si>
  <si>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</si>
  <si>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</si>
  <si>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</si>
  <si>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</si>
  <si>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</si>
  <si>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</si>
  <si>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</si>
  <si>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</si>
  <si>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</si>
  <si>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</si>
  <si>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</si>
  <si>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</si>
  <si>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</si>
  <si>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</si>
  <si>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</si>
  <si>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</si>
  <si>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</si>
  <si>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</si>
  <si>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</si>
  <si>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</si>
  <si>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</si>
  <si>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</si>
  <si>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</si>
  <si>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</si>
  <si>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</si>
  <si>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</si>
  <si>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</si>
  <si>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</si>
  <si>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</si>
  <si>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</si>
  <si>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</si>
  <si>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</si>
  <si>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</si>
  <si>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</si>
  <si>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</si>
  <si>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2962_01</t>
  </si>
  <si>
    <t>Oprava výpustného objektu</t>
  </si>
  <si>
    <t>STA</t>
  </si>
  <si>
    <t>1</t>
  </si>
  <si>
    <t>{8c2b14fd-9b0b-4723-85f4-ff52838bffaf}</t>
  </si>
  <si>
    <t>2</t>
  </si>
  <si>
    <t>2962_02</t>
  </si>
  <si>
    <t>Ostatní náklady</t>
  </si>
  <si>
    <t>{5a0b013d-f5cd-4300-bf87-b553750d7341}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</si>
  <si>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</si>
  <si>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</si>
  <si>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</si>
  <si>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</si>
  <si>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</si>
  <si>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</si>
  <si>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</si>
  <si>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</si>
  <si>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</si>
  <si>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</si>
  <si>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2962_01 - Oprava výpustného objektu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</si>
  <si>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</si>
  <si>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</si>
  <si>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</si>
  <si>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</si>
  <si>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</si>
  <si>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</si>
  <si>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</si>
  <si>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</si>
  <si>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</si>
  <si>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</si>
  <si>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</si>
  <si>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</si>
  <si>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</si>
  <si>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</si>
  <si>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</si>
  <si>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</si>
  <si>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</si>
  <si>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</si>
  <si>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</si>
  <si>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</si>
  <si>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</si>
  <si>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</si>
  <si>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</si>
  <si>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</si>
  <si>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</si>
  <si>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</si>
  <si>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</si>
  <si>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</si>
  <si>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</si>
  <si>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</si>
  <si>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</si>
  <si>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</si>
  <si>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</si>
  <si>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</si>
  <si>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</si>
  <si>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</si>
  <si>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100R2</t>
  </si>
  <si>
    <t>Převedení vody během stavebních prací pomocí potrubí DN500, dl. 26m - dle zvolené technologie zhotovitele - kompletní dodávka + montáž</t>
  </si>
  <si>
    <t>kompl</t>
  </si>
  <si>
    <t>4</t>
  </si>
  <si>
    <t>2051420052</t>
  </si>
  <si>
    <t>P</t>
  </si>
  <si>
    <t xml:space="preserve">Poznámka k položce:_x000d_
- včetně zbudování zemní  hráze ze zemin vhodných do hrázek (předpokládá se využití zeminy z výkopu hráze) a dostatečně těsnících pro ochranu staveniště (odhad 160m3 materiálu), jímkovaní, soustředění převáděné vody, a následné rozebrání hráze_x000d_
- uvažováno 1 přeložení potrubí během stavby</t>
  </si>
  <si>
    <t>111103212R</t>
  </si>
  <si>
    <t>Kosení travin a vodních rostlin ve vegetačním období divokého porostu středně hustého</t>
  </si>
  <si>
    <t>ha</t>
  </si>
  <si>
    <t>-2093014254</t>
  </si>
  <si>
    <t>Poznámka k položce:_x000d_
včetně odvozu a uložení shrabu na skládce, příp jeho spálení</t>
  </si>
  <si>
    <t>VV</t>
  </si>
  <si>
    <t>"úprava zátopy před napuštěním nádrže, předpoklad 10ha" 10</t>
  </si>
  <si>
    <t>3</t>
  </si>
  <si>
    <t>122251105</t>
  </si>
  <si>
    <t>Odkopávky a prokopávky nezapažené strojně v hornině třídy těžitelnosti I skupiny 3 přes 500 do 1 000 m3</t>
  </si>
  <si>
    <t>m3</t>
  </si>
  <si>
    <t>651358971</t>
  </si>
  <si>
    <t>"TZ, D.2.1 - D.2.3" 868,3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</si>
  <si>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</si>
  <si>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</si>
  <si>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-40503442</t>
  </si>
  <si>
    <t>"odvoz přebytečné zeminy, předpoklad 12km" 868,3-678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</si>
  <si>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</si>
  <si>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</si>
  <si>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</si>
  <si>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-145561581</t>
  </si>
  <si>
    <t>190,3*2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</si>
  <si>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</si>
  <si>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</si>
  <si>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</si>
  <si>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</si>
  <si>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-311812223</t>
  </si>
  <si>
    <t>190,3*1,4</t>
  </si>
  <si>
    <t>7</t>
  </si>
  <si>
    <t>174151101</t>
  </si>
  <si>
    <t>Zásyp sypaninou z jakékoliv horniny strojně s uložením výkopku ve vrstvách se zhutněním jam, šachet, rýh nebo kolem objektů v těchto vykopávkách</t>
  </si>
  <si>
    <t>-1762589474</t>
  </si>
  <si>
    <t>"zpětný zásyp" 678</t>
  </si>
  <si>
    <t>8</t>
  </si>
  <si>
    <t>185803106</t>
  </si>
  <si>
    <t>Shrabání a odvoz pokoseného porostu a organických naplavenin divokého porostu</t>
  </si>
  <si>
    <t>-623498946</t>
  </si>
  <si>
    <t>Zakládání</t>
  </si>
  <si>
    <t>9</t>
  </si>
  <si>
    <t>291211111</t>
  </si>
  <si>
    <t xml:space="preserve">Zřízení zpevněné plochy ze silničních panelů  osazených do lože tl. 50 mm z kameniva</t>
  </si>
  <si>
    <t>m2</t>
  </si>
  <si>
    <t>-1941813642</t>
  </si>
  <si>
    <t>"zpevnění dna nádrže pro potřeby stavby" 180</t>
  </si>
  <si>
    <t>10</t>
  </si>
  <si>
    <t>M</t>
  </si>
  <si>
    <t>59381338</t>
  </si>
  <si>
    <t>panel silniční 3,00x2,00x0,215m</t>
  </si>
  <si>
    <t>kus</t>
  </si>
  <si>
    <t>-1281561198</t>
  </si>
  <si>
    <t>Svislé a kompletní konstrukce</t>
  </si>
  <si>
    <t>11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</si>
  <si>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</si>
  <si>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</si>
  <si>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-834231062</t>
  </si>
  <si>
    <t>"D.2.1, D.2.2, blok 1" 52,34</t>
  </si>
  <si>
    <t>"D.2.1, D.2.2, blok 2" 51,03</t>
  </si>
  <si>
    <t>"D.2.1, D.2.2, podkladní beton" 3,76</t>
  </si>
  <si>
    <t>12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</si>
  <si>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</si>
  <si>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</si>
  <si>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-782041633</t>
  </si>
  <si>
    <t>"D.2.4, blok 1" (9,7+6,5)*6,83+2,4*5,75+(32,5-19,5)*2+5,5*2+8,5*2</t>
  </si>
  <si>
    <t>"D.2.5, blok 2" 32*2+25*2+4</t>
  </si>
  <si>
    <t>13</t>
  </si>
  <si>
    <t>321351020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</si>
  <si>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válcově zakřivených</t>
  </si>
  <si>
    <t>-1303992092</t>
  </si>
  <si>
    <t>"D.2.4, 2x prostup DN600" 1,885*(0,35+0,4)</t>
  </si>
  <si>
    <t>14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</si>
  <si>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</si>
  <si>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</si>
  <si>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1443371026</t>
  </si>
  <si>
    <t>321352020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</si>
  <si>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válcově zakřivených</t>
  </si>
  <si>
    <t>1846843255</t>
  </si>
  <si>
    <t>16</t>
  </si>
  <si>
    <t>321366111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</si>
  <si>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</si>
  <si>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-591129175</t>
  </si>
  <si>
    <t>"D.2.6, blok 1, R12" 159,75/1000</t>
  </si>
  <si>
    <t>"D.2.7, blok 2, R6" 6,38/1000</t>
  </si>
  <si>
    <t>17</t>
  </si>
  <si>
    <t>321366112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</si>
  <si>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</si>
  <si>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-169104153</t>
  </si>
  <si>
    <t>"D.2.6, blok 1, R14" 687,04/1000</t>
  </si>
  <si>
    <t>"D.2.7, blok 2, R14" 408,17/1000</t>
  </si>
  <si>
    <t>18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</si>
  <si>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</si>
  <si>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</si>
  <si>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1997870069</t>
  </si>
  <si>
    <t>"D.2.6, blok 1" 2626/1000</t>
  </si>
  <si>
    <t>"D.2.7, blok 2" 929,21/1000</t>
  </si>
  <si>
    <t>Vodorovné konstrukce</t>
  </si>
  <si>
    <t>19</t>
  </si>
  <si>
    <t>463212121</t>
  </si>
  <si>
    <t xml:space="preserve">Rovnanina z lomového kamene upraveného, tříděného  jakékoliv tloušťky rovnaniny s vyplněním spár a dutin těženým kamenivem</t>
  </si>
  <si>
    <t>-672268281</t>
  </si>
  <si>
    <t>"D.2, opevnění návodního líce a nátoku" 352*0,3</t>
  </si>
  <si>
    <t>20</t>
  </si>
  <si>
    <t>463212191</t>
  </si>
  <si>
    <t xml:space="preserve">Rovnanina z lomového kamene upraveného, tříděného  Příplatek k cenám za vypracování líce</t>
  </si>
  <si>
    <t>50702460</t>
  </si>
  <si>
    <t>"D.2, opevnění návodního líce" 352</t>
  </si>
  <si>
    <t>Trubní vedení</t>
  </si>
  <si>
    <t>891441811</t>
  </si>
  <si>
    <t>Demontáž vodovodních armatur na potrubí šoupátek nebo klapek uzavíracích v otevřeném výkopu nebo v šachtách DN 600</t>
  </si>
  <si>
    <t>-2125249434</t>
  </si>
  <si>
    <t>22</t>
  </si>
  <si>
    <t>891442122R</t>
  </si>
  <si>
    <t>Montáž kanalizačních armatur na potrubí šoupátek v otevřeném výkopu nebo v šachtách s osazením zemní soupravy (bez poklopů) DN 600</t>
  </si>
  <si>
    <t>-1957779443</t>
  </si>
  <si>
    <t xml:space="preserve">Poznámka k položce:_x000d_
Součástí položky je:_x000d_
- ovládací-zdvihací zařízení_x000d_
- přenosového soutyčí _x000d_
- kotevní prvky_x000d_
- vedení táhla </t>
  </si>
  <si>
    <t>23</t>
  </si>
  <si>
    <t>800R1</t>
  </si>
  <si>
    <t>Litinové vřetenové šoupě pro hrazení spodní výpusti - kruhový otvor DN 600 vč ovládacího-zdvihacího zařízení</t>
  </si>
  <si>
    <t>634482898</t>
  </si>
  <si>
    <t>Poznámka k položce:_x000d_
typ šoupětě Y1501H750</t>
  </si>
  <si>
    <t>24</t>
  </si>
  <si>
    <t>800R2</t>
  </si>
  <si>
    <t xml:space="preserve">Napojení kce požeráku na stávající odpadní potrubí </t>
  </si>
  <si>
    <t>-1676240818</t>
  </si>
  <si>
    <t>Poznámka k položce:_x000d_
- bude provedeno vložením nového betonového kanalizačního potrubí DN 600, napojeno na odhalené nepoškozené hrdo. Nově uložené potrubí bude podbetonováno prostým betonem a obetonováno v tloušťce min. 0,2 m s vložením kari sítě_x000d_
- včetně vyvložkování potrubí (zatahovací límec) do vzd 5m od nátoku do odpadního potrubí</t>
  </si>
  <si>
    <t>Ostatní konstrukce a práce, bourání</t>
  </si>
  <si>
    <t>25</t>
  </si>
  <si>
    <t>911121111</t>
  </si>
  <si>
    <t xml:space="preserve">Montáž zábradlí ocelového  přichyceného vruty do betonového podkladu</t>
  </si>
  <si>
    <t>m</t>
  </si>
  <si>
    <t>1486116208</t>
  </si>
  <si>
    <t>"D.2.1, zábradlí na požeráku" 2,65*2+1,8+1</t>
  </si>
  <si>
    <t>26</t>
  </si>
  <si>
    <t>14011044</t>
  </si>
  <si>
    <t>trubka ocelová bezešvá hladká jakost 11 353 70x5,0mm</t>
  </si>
  <si>
    <t>32</t>
  </si>
  <si>
    <t>1631250252</t>
  </si>
  <si>
    <t>"D.2.1, D.2.2, zábradlí na požeráku" 21</t>
  </si>
  <si>
    <t>27</t>
  </si>
  <si>
    <t>931994142</t>
  </si>
  <si>
    <t xml:space="preserve">Těsnění spáry betonové konstrukce pásy, profily, tmely  tmelem polyuretanovým spáry dilatační do 4,0 cm2</t>
  </si>
  <si>
    <t>1081316959</t>
  </si>
  <si>
    <t>"stěny+dno" 22,5</t>
  </si>
  <si>
    <t>28</t>
  </si>
  <si>
    <t>934956126</t>
  </si>
  <si>
    <t xml:space="preserve">Přepadová a ochranná zařízení nádrží  dřevěná hradítka (dluže požeráku) š.150 mm, bez nátěru, s potřebným kováním z dubového dřeva, tl. 80 mm</t>
  </si>
  <si>
    <t>-1784857338</t>
  </si>
  <si>
    <t>0,65*1,2</t>
  </si>
  <si>
    <t>29</t>
  </si>
  <si>
    <t>936501111</t>
  </si>
  <si>
    <t xml:space="preserve">Limnigrafická lať  osazená v jakémkoliv sklonu</t>
  </si>
  <si>
    <t>2039391348</t>
  </si>
  <si>
    <t>"vodočetná lať dl 4m" 4</t>
  </si>
  <si>
    <t>30</t>
  </si>
  <si>
    <t>941111121</t>
  </si>
  <si>
    <t xml:space="preserve">Montáž lešení řadového trubkového lehkého pracovního s podlahami  s provozním zatížením tř. 3 do 200 kg/m2 šířky tř. W09 přes 0,9 do 1,2 m, výšky do 10 m</t>
  </si>
  <si>
    <t>605852259</t>
  </si>
  <si>
    <t>"D.2.1, D.2.2, blok 1" 9,7*9,5+(3,8+4,4)*8+3*3,5*2</t>
  </si>
  <si>
    <t>"D.2.1, D.2.2, blok 2" 32*2+25*2+4</t>
  </si>
  <si>
    <t>31</t>
  </si>
  <si>
    <t>941111212</t>
  </si>
  <si>
    <t xml:space="preserve">Montáž lešení řadového trubkového lehkého pracovního s podlahami  s provozním zatížením tř. 3 do 200 kg/m2 Příplatek za první a každý další den použití lešení k ceně -1112</t>
  </si>
  <si>
    <t>-1867580650</t>
  </si>
  <si>
    <t>"uvažováno 60 dní" 296,75*60</t>
  </si>
  <si>
    <t>941111821</t>
  </si>
  <si>
    <t xml:space="preserve">Demontáž lešení řadového trubkového lehkého pracovního s podlahami  s provozním zatížením tř. 3 do 200 kg/m2 šířky tř. W09 přes 0,9 do 1,2 m, výšky do 10 m</t>
  </si>
  <si>
    <t>-310608101</t>
  </si>
  <si>
    <t>33</t>
  </si>
  <si>
    <t>953312122</t>
  </si>
  <si>
    <t xml:space="preserve">Vložky svislé do dilatačních spár z polystyrenových desek  extrudovaných včetně dodání a osazení, v jakémkoliv zdivu přes 10 do 20 mm</t>
  </si>
  <si>
    <t>-762603699</t>
  </si>
  <si>
    <t>"stěny+dno" 7,2</t>
  </si>
  <si>
    <t>34</t>
  </si>
  <si>
    <t>953333321</t>
  </si>
  <si>
    <t>PVC těsnící pás do betonových konstrukcí do dilatačních spar vnitřní, pokládaný doprostřed konstrukce mezi výztuž šířky 240 mm</t>
  </si>
  <si>
    <t>-131165778</t>
  </si>
  <si>
    <t>"dno+stěny DS" 11,5</t>
  </si>
  <si>
    <t>35</t>
  </si>
  <si>
    <t>953334315</t>
  </si>
  <si>
    <t>Kombinovaný těsnící pás do pracovních spar betonových konstrukcí PVC pás s bobtnavým kruhovým profilem šířky 150 mm</t>
  </si>
  <si>
    <t>1515990637</t>
  </si>
  <si>
    <t>"celk délka pracovních spar" 68,16</t>
  </si>
  <si>
    <t>36</t>
  </si>
  <si>
    <t>961055111</t>
  </si>
  <si>
    <t xml:space="preserve">Bourání základů z betonu  železového</t>
  </si>
  <si>
    <t>-886170404</t>
  </si>
  <si>
    <t>"D.1.1, D.1.2, základové kce" 3,635*2 + 0,66*1,2</t>
  </si>
  <si>
    <t>37</t>
  </si>
  <si>
    <t>962052211</t>
  </si>
  <si>
    <t xml:space="preserve">Bourání zdiva železobetonového  nadzákladového, objemu přes 1 m3</t>
  </si>
  <si>
    <t>-469709889</t>
  </si>
  <si>
    <t>"TZ, D.1.1, D.1.2" 41,3-8,06</t>
  </si>
  <si>
    <t>38</t>
  </si>
  <si>
    <t>985324211</t>
  </si>
  <si>
    <t>Ochranný nátěr betonu akrylátový dvojnásobný s impregnací (OS-B)</t>
  </si>
  <si>
    <t>-1144315320</t>
  </si>
  <si>
    <t>"D.2.2, blok 1"42*2+8*2</t>
  </si>
  <si>
    <t>"D.2.2, blok 2"64</t>
  </si>
  <si>
    <t>997</t>
  </si>
  <si>
    <t>Přesun sutě</t>
  </si>
  <si>
    <t>39</t>
  </si>
  <si>
    <t>997013501</t>
  </si>
  <si>
    <t>Odvoz suti a vybouraných hmot na skládku nebo meziskládku se složením, na vzdálenost do 1 km</t>
  </si>
  <si>
    <t>1627787617</t>
  </si>
  <si>
    <t xml:space="preserve">"předpoklad ŽB odpadu 42m3,  odvoz na skládku 12km" 42*2,4</t>
  </si>
  <si>
    <t>40</t>
  </si>
  <si>
    <t>997013509</t>
  </si>
  <si>
    <t>Odvoz suti a vybouraných hmot na skládku nebo meziskládku se složením, na vzdálenost Příplatek k ceně za každý další i započatý 1 km přes 1 km</t>
  </si>
  <si>
    <t>-1986707948</t>
  </si>
  <si>
    <t>11*100,8</t>
  </si>
  <si>
    <t>41</t>
  </si>
  <si>
    <t>997013862</t>
  </si>
  <si>
    <t>Poplatek za uložení stavebního odpadu na recyklační skládce (skládkovné) z armovaného betonu zatříděného do Katalogu odpadů pod kódem 17 01 01</t>
  </si>
  <si>
    <t>-452699113</t>
  </si>
  <si>
    <t>100,8</t>
  </si>
  <si>
    <t>998</t>
  </si>
  <si>
    <t>Přesun hmot</t>
  </si>
  <si>
    <t>42</t>
  </si>
  <si>
    <t>998321011</t>
  </si>
  <si>
    <t xml:space="preserve">Přesun hmot pro objekty hráze přehradní zemní a kamenité  dopravní vzdálenost do 500 m</t>
  </si>
  <si>
    <t>1096490901</t>
  </si>
  <si>
    <t>PSV</t>
  </si>
  <si>
    <t>Práce a dodávky PSV</t>
  </si>
  <si>
    <t>711</t>
  </si>
  <si>
    <t>Izolace proti vodě, vlhkosti a plynům</t>
  </si>
  <si>
    <t>43</t>
  </si>
  <si>
    <t>711191001</t>
  </si>
  <si>
    <t>Provedení nátěru adhezního můstku na ploše vodorovné V</t>
  </si>
  <si>
    <t>-260109252</t>
  </si>
  <si>
    <t>"dno" 8,6</t>
  </si>
  <si>
    <t>44</t>
  </si>
  <si>
    <t>711191011</t>
  </si>
  <si>
    <t>Provedení nátěru adhezního můstku na ploše svislé S</t>
  </si>
  <si>
    <t>474838046</t>
  </si>
  <si>
    <t>"stěny DS" 7,6</t>
  </si>
  <si>
    <t>45</t>
  </si>
  <si>
    <t>SKA.122239</t>
  </si>
  <si>
    <t>Sika Primer-3 N - kotevní nátěr pod tmely na savé i nesavé podklady</t>
  </si>
  <si>
    <t>balení</t>
  </si>
  <si>
    <t>-1808217329</t>
  </si>
  <si>
    <t>0,255*0,25 'Přepočtené koeficientem množství</t>
  </si>
  <si>
    <t>46</t>
  </si>
  <si>
    <t>711791183</t>
  </si>
  <si>
    <t xml:space="preserve">Provedení detailů dilatačních spár-těsnění impregnovanými provazci  na ploše vodorovné V</t>
  </si>
  <si>
    <t>-1981362461</t>
  </si>
  <si>
    <t>"dno DS" 2,5</t>
  </si>
  <si>
    <t>47</t>
  </si>
  <si>
    <t>711792183</t>
  </si>
  <si>
    <t xml:space="preserve">Provedení detailů dilatačních spár-těsnění impregnovanými provazci  na ploše svislé S</t>
  </si>
  <si>
    <t>1081607483</t>
  </si>
  <si>
    <t>"stěny DS" 2*4,5</t>
  </si>
  <si>
    <t>48</t>
  </si>
  <si>
    <t>28376620</t>
  </si>
  <si>
    <t>provazec těsnící z pěnového polyetylénu D 20mm</t>
  </si>
  <si>
    <t>-509516813</t>
  </si>
  <si>
    <t>"dno+stěny" 11,5</t>
  </si>
  <si>
    <t>767</t>
  </si>
  <si>
    <t>Konstrukce zámečnické</t>
  </si>
  <si>
    <t>49</t>
  </si>
  <si>
    <t>767R4</t>
  </si>
  <si>
    <t>Úprava povrchu ocelových částí vybavení požeráku, včetně demontáže a zpětného osazení</t>
  </si>
  <si>
    <t>930063382</t>
  </si>
  <si>
    <t>Poznámka k položce:_x000d_
D.2.1, D.2.2 _x000d_
 jedná se tyto prvky: lávka (vč zábradlí), poklop (vč rámu) a 2ks žebříků_x000d_
 hmotnost lávky cca 1700kg (plocha 12m2), poklop cca 140kg a délka žebříků cca 6,5m_x000d_
- součástí položky je úprava povrchu opískováním SA2,5 , metalizace 120mikro, dodatečný krycí nátěr systémovým nátěrem modré barvy_x000d_
- včetně rozebrání a transportu prvků _x000d_
- osazení do nové konstrukce požeráku</t>
  </si>
  <si>
    <t>50</t>
  </si>
  <si>
    <t>767161813</t>
  </si>
  <si>
    <t>Demontáž zábradlí do suti rovného nerozebíratelný spoj hmotnosti 1 m zábradlí do 20 kg</t>
  </si>
  <si>
    <t>80554445</t>
  </si>
  <si>
    <t>51</t>
  </si>
  <si>
    <t>767995113</t>
  </si>
  <si>
    <t xml:space="preserve">Montáž ostatních atypických zámečnických konstrukcí  hmotnosti přes 10 do 20 kg</t>
  </si>
  <si>
    <t>kg</t>
  </si>
  <si>
    <t>870227376</t>
  </si>
  <si>
    <t>"patky zábradlí" 10</t>
  </si>
  <si>
    <t>52</t>
  </si>
  <si>
    <t>13010742</t>
  </si>
  <si>
    <t>ocel profilová IPE 100 jakost 11 375</t>
  </si>
  <si>
    <t>825025910</t>
  </si>
  <si>
    <t>"patka zábradlí" 10/1000</t>
  </si>
  <si>
    <t>53</t>
  </si>
  <si>
    <t>767R1</t>
  </si>
  <si>
    <t>Zabezpečení proti neoprávněnému použití ovládání uzávěrů spodních výpustí</t>
  </si>
  <si>
    <t>-145251912</t>
  </si>
  <si>
    <t>Poznámka k položce:_x000d_
Zabezpečení proti neoprávněnému použití ovládání uzávěrů spodních výpustí, bude navrženo zhotovitelem v závislosti na řešení ovládacího mechanismu uzávěru, včetně povrchové úpravy. Hmotnost celkem: 2x10 kg</t>
  </si>
  <si>
    <t>54</t>
  </si>
  <si>
    <t>767R2</t>
  </si>
  <si>
    <t>Vodítka dluží UPE100, dodávka vč montáže</t>
  </si>
  <si>
    <t>298887020</t>
  </si>
  <si>
    <t>Poznámka k položce:_x000d_
včetně dosedacího prahu_x000d_
materiál nerez, délka 4x2,05m plus 2x1,3m</t>
  </si>
  <si>
    <t>55</t>
  </si>
  <si>
    <t>767R3</t>
  </si>
  <si>
    <t>Nerezové česle, dodávka vč montáže</t>
  </si>
  <si>
    <t>710291432</t>
  </si>
  <si>
    <t>Poznámka k položce:_x000d_
D.2.9, celková hmotnost materiálu česlí 143,3kg_x000d_
 - včetně kotvení do bet kce</t>
  </si>
  <si>
    <t>56</t>
  </si>
  <si>
    <t>998767102</t>
  </si>
  <si>
    <t>Přesun hmot tonážní pro zámečnické konstrukce v objektech v do 12 m</t>
  </si>
  <si>
    <t>-576193123</t>
  </si>
  <si>
    <t>0,7106+0,114+0,0182</t>
  </si>
  <si>
    <t>789</t>
  </si>
  <si>
    <t>Povrchové úpravy ocelových konstrukcí a technologických zařízení</t>
  </si>
  <si>
    <t>57</t>
  </si>
  <si>
    <t>789327210</t>
  </si>
  <si>
    <t>Nátěr ocelových konstrukcí třídy III dvousložkový epoxidový základní, tloušťky do 40 μm</t>
  </si>
  <si>
    <t>-109509257</t>
  </si>
  <si>
    <t>"D.2.1, zábradlí na požeráku" 5</t>
  </si>
  <si>
    <t>58</t>
  </si>
  <si>
    <t>789327216</t>
  </si>
  <si>
    <t>Nátěr ocelových konstrukcí třídy III dvousložkový epoxidový mezivrstva, tloušťky do 80 μm</t>
  </si>
  <si>
    <t>-1173360540</t>
  </si>
  <si>
    <t>59</t>
  </si>
  <si>
    <t>789327221</t>
  </si>
  <si>
    <t>Nátěr ocelových konstrukcí třídy III dvousložkový epoxidový krycí (vrchní), tloušťky do 80 μm</t>
  </si>
  <si>
    <t>-655541774</t>
  </si>
  <si>
    <t>Poznámka k položce:_x000d_
stejné parametry jako ostatní ocelové kce požeráku</t>
  </si>
  <si>
    <t>"D.2.1, zábradlí na požeráku" 5*2</t>
  </si>
  <si>
    <t>2962_02 -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</si>
  <si>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</si>
  <si>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</si>
  <si>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</si>
  <si>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</si>
  <si>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</si>
  <si>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</si>
  <si>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</si>
  <si>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</si>
  <si>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</si>
  <si>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</si>
  <si>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412748980</t>
  </si>
  <si>
    <t>Poznámka k položce:_x000d_
Zajištění všech nezbytných opatření, jimiž bude předejito 
porušení jakékoliv inženýrské sítě během výstavby, aktualizaci vyjádření k existenci sítí, jejich vytýčení, označení a ochrana stávajících inženýrských sítí a zařízení v obvodu staveniště. Součástí položky je geodetické výtyčení stavby před zahájením prací.</t>
  </si>
  <si>
    <t>013254000</t>
  </si>
  <si>
    <t>Dokumentace skutečného provedení stavby</t>
  </si>
  <si>
    <t>-729799681</t>
  </si>
  <si>
    <t xml:space="preserve">Poznámka k položce:_x000d_
Zákresy veškerých změn oproti schválené projektové dokumentaci a to ve všech přílohách této projektové dokumentace_x000d_
(označit červeným razítkem "Skutečné provedení" s datem a podpisy zhotovitele a technického dozoru objednatele) (v 5-ti vyhotoveních v tištěné i digitální verzi - 5xCD nebo DVD ve formátu *.pdf a 5xCD nebo DVD se zdrojovými daty) </t>
  </si>
  <si>
    <t>R01</t>
  </si>
  <si>
    <t>Projednání a zajištění případného zvláštního užívání komunikací a veřejných ploch</t>
  </si>
  <si>
    <t>-267548409</t>
  </si>
  <si>
    <t>Poznámka k položce:_x000d_
Projednání a zajištění případného zvláštního užívání komunikací a veřejných ploch a to v rozsahu nezbytném pro řádné a bezpečné provádění stavby, průběžná údržba dotčených komunikací po celou dobu stavby včetně uvedení všech povrchů do původního stavu a jejich protokolární předání</t>
  </si>
  <si>
    <t>R02</t>
  </si>
  <si>
    <t>Dopravní značení dle požadavku správce komunikace a DI, včetně projednání</t>
  </si>
  <si>
    <t>1298101303</t>
  </si>
  <si>
    <t>R03</t>
  </si>
  <si>
    <t>Fotodokumentace postupu prací při provádění díla</t>
  </si>
  <si>
    <t>-1403998070</t>
  </si>
  <si>
    <t>Poznámka k položce:_x000d_
včetně popisu prováděných prací, lokalizace, uvedení data a času. Fotodokumentace bude uložena ke každé fakturaci na CD(DVD) nosiči v rozlišení a kvalitě pro tisk</t>
  </si>
  <si>
    <t>R04</t>
  </si>
  <si>
    <t>Zpracování a předání geodetického zaměření skutečného provedení stavby</t>
  </si>
  <si>
    <t>169736901</t>
  </si>
  <si>
    <t>Poznámka k položce:_x000d_
bude provedeno odborně způsobilou osobou, bude obsahovat polohopisné a výškopisné zaměření stavby a jednotlivých objektů s návazností na katastr nemovitostí a projektovou dokumentaci</t>
  </si>
  <si>
    <t>R06</t>
  </si>
  <si>
    <t>Obnovení porostu poškozených stromů výsadbou nových</t>
  </si>
  <si>
    <t>585331296</t>
  </si>
  <si>
    <t>Poznámka k položce:_x000d_
jedná se o 5ks stromů</t>
  </si>
  <si>
    <t>R08</t>
  </si>
  <si>
    <t>Zpracování technologického postupu</t>
  </si>
  <si>
    <t>272380103</t>
  </si>
  <si>
    <t>Poznámka k položce:_x000d_
Zhotovitel vypracuje a předloží ke schválení technologické postupy:_x000d_
1) provádění bouracích prací_x000d_
2) pro zvolený typ těsnění spar</t>
  </si>
  <si>
    <t>R10</t>
  </si>
  <si>
    <t>Zpracování a schválení havarijního plánu pro celou stavbu</t>
  </si>
  <si>
    <t>-252445980</t>
  </si>
  <si>
    <t>Poznámka k položce:_x000d_
Schválení proběhne před zahájením prací</t>
  </si>
  <si>
    <t>R11</t>
  </si>
  <si>
    <t>Zpracování a schválení povodňového plánu pro celou stavbu</t>
  </si>
  <si>
    <t>639578518</t>
  </si>
  <si>
    <t>R13</t>
  </si>
  <si>
    <t>Zajištění odborného dozoru při práci v ochranném pásmu VN</t>
  </si>
  <si>
    <t>1016062163</t>
  </si>
  <si>
    <t>VRN3</t>
  </si>
  <si>
    <t>Zařízení staveniště</t>
  </si>
  <si>
    <t>R14</t>
  </si>
  <si>
    <t>Zřízení sjezdu do nádrže pro potřeby stavby</t>
  </si>
  <si>
    <t>977320953</t>
  </si>
  <si>
    <t>Poznámka k položce:_x000d_
včetně uvedení povrchu do původního stavu</t>
  </si>
  <si>
    <t>030001000</t>
  </si>
  <si>
    <t>-1726577109</t>
  </si>
  <si>
    <t>034002000</t>
  </si>
  <si>
    <t>Zabezpečení staveniště</t>
  </si>
  <si>
    <t>-1171875485</t>
  </si>
  <si>
    <t>039002000</t>
  </si>
  <si>
    <t>Zrušení zařízení staveniště</t>
  </si>
  <si>
    <t>227057315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</si>
</sst>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38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39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40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ROUND(AG98,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41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42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43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44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45</v>
      </c>
      <c r="E32" s="47"/>
      <c r="F32" s="30" t="s">
        <v>46</v>
      </c>
      <c r="G32" s="47"/>
      <c r="H32" s="47"/>
      <c r="I32" s="47"/>
      <c r="J32" s="47"/>
      <c r="K32" s="47"/>
      <c r="L32" s="48">
        <v>0.20999999999999999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ROUND(AZ94 + SUM(CD98:CD102),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f>ROUND(AV94 + SUM(BY98:BY102), 2)</f>
        <v>0</v>
      </c>
      <c r="AL32" s="47"/>
      <c r="AM32" s="47"/>
      <c r="AN32" s="47"/>
      <c r="AO32" s="47"/>
      <c r="AP32" s="47"/>
      <c r="AQ32" s="47"/>
      <c r="AR32" s="50"/>
      <c r="BE32" s="51"/>
    </row>
    <row r="33" s="3" customFormat="1" ht="14.4" customHeight="1">
      <c r="A33" s="3"/>
      <c r="B33" s="46"/>
      <c r="C33" s="47"/>
      <c r="D33" s="47"/>
      <c r="E33" s="47"/>
      <c r="F33" s="30" t="s">
        <v>47</v>
      </c>
      <c r="G33" s="47"/>
      <c r="H33" s="47"/>
      <c r="I33" s="47"/>
      <c r="J33" s="47"/>
      <c r="K33" s="47"/>
      <c r="L33" s="48">
        <v>0.14999999999999999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ROUND(BA94 + SUM(CE98:CE102),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f>ROUND(AW94 + SUM(BZ98:BZ102), 2)</f>
        <v>0</v>
      </c>
      <c r="AL33" s="47"/>
      <c r="AM33" s="47"/>
      <c r="AN33" s="47"/>
      <c r="AO33" s="47"/>
      <c r="AP33" s="47"/>
      <c r="AQ33" s="47"/>
      <c r="AR33" s="50"/>
      <c r="BE33" s="51"/>
    </row>
    <row r="34" hidden="1" s="3" customFormat="1" ht="14.4" customHeight="1">
      <c r="A34" s="3"/>
      <c r="B34" s="46"/>
      <c r="C34" s="47"/>
      <c r="D34" s="47"/>
      <c r="E34" s="47"/>
      <c r="F34" s="30" t="s">
        <v>48</v>
      </c>
      <c r="G34" s="47"/>
      <c r="H34" s="47"/>
      <c r="I34" s="47"/>
      <c r="J34" s="47"/>
      <c r="K34" s="47"/>
      <c r="L34" s="48">
        <v>0.20999999999999999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9">
        <f>ROUND(BB94 + SUM(CF98:CF102),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9">
        <v>0</v>
      </c>
      <c r="AL34" s="47"/>
      <c r="AM34" s="47"/>
      <c r="AN34" s="47"/>
      <c r="AO34" s="47"/>
      <c r="AP34" s="47"/>
      <c r="AQ34" s="47"/>
      <c r="AR34" s="50"/>
      <c r="BE34" s="51"/>
    </row>
    <row r="35" hidden="1" s="3" customFormat="1" ht="14.4" customHeight="1">
      <c r="A35" s="3"/>
      <c r="B35" s="46"/>
      <c r="C35" s="47"/>
      <c r="D35" s="47"/>
      <c r="E35" s="47"/>
      <c r="F35" s="30" t="s">
        <v>49</v>
      </c>
      <c r="G35" s="47"/>
      <c r="H35" s="47"/>
      <c r="I35" s="47"/>
      <c r="J35" s="47"/>
      <c r="K35" s="47"/>
      <c r="L35" s="48">
        <v>0.14999999999999999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9">
        <f>ROUND(BC94 + SUM(CG98:CG102),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9">
        <v>0</v>
      </c>
      <c r="AL35" s="47"/>
      <c r="AM35" s="47"/>
      <c r="AN35" s="47"/>
      <c r="AO35" s="47"/>
      <c r="AP35" s="47"/>
      <c r="AQ35" s="47"/>
      <c r="AR35" s="50"/>
      <c r="BE35" s="3"/>
    </row>
    <row r="36" hidden="1" s="3" customFormat="1" ht="14.4" customHeight="1">
      <c r="A36" s="3"/>
      <c r="B36" s="46"/>
      <c r="C36" s="47"/>
      <c r="D36" s="47"/>
      <c r="E36" s="47"/>
      <c r="F36" s="30" t="s">
        <v>50</v>
      </c>
      <c r="G36" s="47"/>
      <c r="H36" s="47"/>
      <c r="I36" s="47"/>
      <c r="J36" s="47"/>
      <c r="K36" s="47"/>
      <c r="L36" s="48">
        <v>0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9">
        <f>ROUND(BD94 + SUM(CH98:CH102), 2)</f>
        <v>0</v>
      </c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9">
        <v>0</v>
      </c>
      <c r="AL36" s="47"/>
      <c r="AM36" s="47"/>
      <c r="AN36" s="47"/>
      <c r="AO36" s="47"/>
      <c r="AP36" s="47"/>
      <c r="AQ36" s="47"/>
      <c r="AR36" s="50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2"/>
      <c r="D38" s="53" t="s">
        <v>51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 t="s">
        <v>52</v>
      </c>
      <c r="U38" s="54"/>
      <c r="V38" s="54"/>
      <c r="W38" s="54"/>
      <c r="X38" s="56" t="s">
        <v>53</v>
      </c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7">
        <f>SUM(AK29:AK36)</f>
        <v>0</v>
      </c>
      <c r="AL38" s="54"/>
      <c r="AM38" s="54"/>
      <c r="AN38" s="54"/>
      <c r="AO38" s="58"/>
      <c r="AP38" s="52"/>
      <c r="AQ38" s="52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9"/>
      <c r="C49" s="60"/>
      <c r="D49" s="61" t="s">
        <v>54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55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64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4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4" t="s">
        <v>56</v>
      </c>
      <c r="AI60" s="43"/>
      <c r="AJ60" s="43"/>
      <c r="AK60" s="43"/>
      <c r="AL60" s="43"/>
      <c r="AM60" s="64" t="s">
        <v>57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1" t="s">
        <v>58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59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64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4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4" t="s">
        <v>56</v>
      </c>
      <c r="AI75" s="43"/>
      <c r="AJ75" s="43"/>
      <c r="AK75" s="43"/>
      <c r="AL75" s="43"/>
      <c r="AM75" s="64" t="s">
        <v>57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1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1"/>
      <c r="BE81" s="38"/>
    </row>
    <row r="82" s="2" customFormat="1" ht="24.96" customHeight="1">
      <c r="A82" s="38"/>
      <c r="B82" s="39"/>
      <c r="C82" s="21" t="s">
        <v>60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0"/>
      <c r="C84" s="30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2962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VN Ordějov - oprava výpustného objektu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Bánov, tok Nivnička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22</v>
      </c>
      <c r="AJ87" s="40"/>
      <c r="AK87" s="40"/>
      <c r="AL87" s="40"/>
      <c r="AM87" s="79" t="str">
        <f>IF(AN8= "","",AN8)</f>
        <v>4. 1. 2021</v>
      </c>
      <c r="AN87" s="79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31</v>
      </c>
      <c r="AJ89" s="40"/>
      <c r="AK89" s="40"/>
      <c r="AL89" s="40"/>
      <c r="AM89" s="80" t="str">
        <f>IF(E17="","",E17)</f>
        <v>VODNÍ DÍLA - TBD a.s.</v>
      </c>
      <c r="AN89" s="71"/>
      <c r="AO89" s="71"/>
      <c r="AP89" s="71"/>
      <c r="AQ89" s="40"/>
      <c r="AR89" s="41"/>
      <c r="AS89" s="81" t="s">
        <v>61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0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1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62</v>
      </c>
      <c r="D92" s="94"/>
      <c r="E92" s="94"/>
      <c r="F92" s="94"/>
      <c r="G92" s="94"/>
      <c r="H92" s="95"/>
      <c r="I92" s="96" t="s">
        <v>63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64</v>
      </c>
      <c r="AH92" s="94"/>
      <c r="AI92" s="94"/>
      <c r="AJ92" s="94"/>
      <c r="AK92" s="94"/>
      <c r="AL92" s="94"/>
      <c r="AM92" s="94"/>
      <c r="AN92" s="96" t="s">
        <v>65</v>
      </c>
      <c r="AO92" s="94"/>
      <c r="AP92" s="98"/>
      <c r="AQ92" s="99" t="s">
        <v>66</v>
      </c>
      <c r="AR92" s="41"/>
      <c r="AS92" s="100" t="s">
        <v>67</v>
      </c>
      <c r="AT92" s="101" t="s">
        <v>68</v>
      </c>
      <c r="AU92" s="101" t="s">
        <v>69</v>
      </c>
      <c r="AV92" s="101" t="s">
        <v>70</v>
      </c>
      <c r="AW92" s="101" t="s">
        <v>71</v>
      </c>
      <c r="AX92" s="101" t="s">
        <v>72</v>
      </c>
      <c r="AY92" s="101" t="s">
        <v>73</v>
      </c>
      <c r="AZ92" s="101" t="s">
        <v>74</v>
      </c>
      <c r="BA92" s="101" t="s">
        <v>75</v>
      </c>
      <c r="BB92" s="101" t="s">
        <v>76</v>
      </c>
      <c r="BC92" s="101" t="s">
        <v>77</v>
      </c>
      <c r="BD92" s="102" t="s">
        <v>78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79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ROUND(AZ94*L32,2)</f>
        <v>0</v>
      </c>
      <c r="AW94" s="114">
        <f>ROUND(BA94*L33,2)</f>
        <v>0</v>
      </c>
      <c r="AX94" s="114">
        <f>ROUND(BB94*L32,2)</f>
        <v>0</v>
      </c>
      <c r="AY94" s="114">
        <f>ROUND(BC94*L33,2)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80</v>
      </c>
      <c r="BT94" s="117" t="s">
        <v>81</v>
      </c>
      <c r="BU94" s="118" t="s">
        <v>82</v>
      </c>
      <c r="BV94" s="117" t="s">
        <v>83</v>
      </c>
      <c r="BW94" s="117" t="s">
        <v>5</v>
      </c>
      <c r="BX94" s="117" t="s">
        <v>84</v>
      </c>
      <c r="CL94" s="117" t="s">
        <v>1</v>
      </c>
    </row>
    <row r="95" s="7" customFormat="1" ht="16.5" customHeight="1">
      <c r="A95" s="119" t="s">
        <v>85</v>
      </c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87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'2962_01 - Oprava výpustné...'!J30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88</v>
      </c>
      <c r="AR95" s="126"/>
      <c r="AS95" s="127">
        <v>0</v>
      </c>
      <c r="AT95" s="128">
        <f>ROUND(SUM(AV95:AW95),2)</f>
        <v>0</v>
      </c>
      <c r="AU95" s="129">
        <f>'2962_01 - Oprava výpustné...'!P129</f>
        <v>0</v>
      </c>
      <c r="AV95" s="128">
        <f>'2962_01 - Oprava výpustné...'!J33</f>
        <v>0</v>
      </c>
      <c r="AW95" s="128">
        <f>'2962_01 - Oprava výpustné...'!J34</f>
        <v>0</v>
      </c>
      <c r="AX95" s="128">
        <f>'2962_01 - Oprava výpustné...'!J35</f>
        <v>0</v>
      </c>
      <c r="AY95" s="128">
        <f>'2962_01 - Oprava výpustné...'!J36</f>
        <v>0</v>
      </c>
      <c r="AZ95" s="128">
        <f>'2962_01 - Oprava výpustné...'!F33</f>
        <v>0</v>
      </c>
      <c r="BA95" s="128">
        <f>'2962_01 - Oprava výpustné...'!F34</f>
        <v>0</v>
      </c>
      <c r="BB95" s="128">
        <f>'2962_01 - Oprava výpustné...'!F35</f>
        <v>0</v>
      </c>
      <c r="BC95" s="128">
        <f>'2962_01 - Oprava výpustné...'!F36</f>
        <v>0</v>
      </c>
      <c r="BD95" s="130">
        <f>'2962_01 - Oprava výpustné...'!F37</f>
        <v>0</v>
      </c>
      <c r="BE95" s="7"/>
      <c r="BT95" s="131" t="s">
        <v>89</v>
      </c>
      <c r="BV95" s="131" t="s">
        <v>83</v>
      </c>
      <c r="BW95" s="131" t="s">
        <v>90</v>
      </c>
      <c r="BX95" s="131" t="s">
        <v>5</v>
      </c>
      <c r="CL95" s="131" t="s">
        <v>1</v>
      </c>
      <c r="CM95" s="131" t="s">
        <v>91</v>
      </c>
    </row>
    <row r="96" s="7" customFormat="1" ht="16.5" customHeight="1">
      <c r="A96" s="119" t="s">
        <v>85</v>
      </c>
      <c r="B96" s="120"/>
      <c r="C96" s="121"/>
      <c r="D96" s="122" t="s">
        <v>92</v>
      </c>
      <c r="E96" s="122"/>
      <c r="F96" s="122"/>
      <c r="G96" s="122"/>
      <c r="H96" s="122"/>
      <c r="I96" s="123"/>
      <c r="J96" s="122" t="s">
        <v>93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'2962_02 - Ostatní náklady'!J30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88</v>
      </c>
      <c r="AR96" s="126"/>
      <c r="AS96" s="132">
        <v>0</v>
      </c>
      <c r="AT96" s="133">
        <f>ROUND(SUM(AV96:AW96),2)</f>
        <v>0</v>
      </c>
      <c r="AU96" s="134">
        <f>'2962_02 - Ostatní náklady'!P119</f>
        <v>0</v>
      </c>
      <c r="AV96" s="133">
        <f>'2962_02 - Ostatní náklady'!J33</f>
        <v>0</v>
      </c>
      <c r="AW96" s="133">
        <f>'2962_02 - Ostatní náklady'!J34</f>
        <v>0</v>
      </c>
      <c r="AX96" s="133">
        <f>'2962_02 - Ostatní náklady'!J35</f>
        <v>0</v>
      </c>
      <c r="AY96" s="133">
        <f>'2962_02 - Ostatní náklady'!J36</f>
        <v>0</v>
      </c>
      <c r="AZ96" s="133">
        <f>'2962_02 - Ostatní náklady'!F33</f>
        <v>0</v>
      </c>
      <c r="BA96" s="133">
        <f>'2962_02 - Ostatní náklady'!F34</f>
        <v>0</v>
      </c>
      <c r="BB96" s="133">
        <f>'2962_02 - Ostatní náklady'!F35</f>
        <v>0</v>
      </c>
      <c r="BC96" s="133">
        <f>'2962_02 - Ostatní náklady'!F36</f>
        <v>0</v>
      </c>
      <c r="BD96" s="135">
        <f>'2962_02 - Ostatní náklady'!F37</f>
        <v>0</v>
      </c>
      <c r="BE96" s="7"/>
      <c r="BT96" s="131" t="s">
        <v>89</v>
      </c>
      <c r="BV96" s="131" t="s">
        <v>83</v>
      </c>
      <c r="BW96" s="131" t="s">
        <v>94</v>
      </c>
      <c r="BX96" s="131" t="s">
        <v>5</v>
      </c>
      <c r="CL96" s="131" t="s">
        <v>1</v>
      </c>
      <c r="CM96" s="131" t="s">
        <v>91</v>
      </c>
    </row>
    <row r="97"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18"/>
    </row>
    <row r="98" s="2" customFormat="1" ht="30" customHeight="1">
      <c r="A98" s="38"/>
      <c r="B98" s="39"/>
      <c r="C98" s="107" t="s">
        <v>95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110">
        <f>ROUND(SUM(AG99:AG102), 2)</f>
        <v>0</v>
      </c>
      <c r="AH98" s="110"/>
      <c r="AI98" s="110"/>
      <c r="AJ98" s="110"/>
      <c r="AK98" s="110"/>
      <c r="AL98" s="110"/>
      <c r="AM98" s="110"/>
      <c r="AN98" s="110">
        <f>ROUND(SUM(AN99:AN102), 2)</f>
        <v>0</v>
      </c>
      <c r="AO98" s="110"/>
      <c r="AP98" s="110"/>
      <c r="AQ98" s="136"/>
      <c r="AR98" s="41"/>
      <c r="AS98" s="100" t="s">
        <v>96</v>
      </c>
      <c r="AT98" s="101" t="s">
        <v>97</v>
      </c>
      <c r="AU98" s="101" t="s">
        <v>45</v>
      </c>
      <c r="AV98" s="102" t="s">
        <v>68</v>
      </c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19.92" customHeight="1">
      <c r="A99" s="38"/>
      <c r="B99" s="39"/>
      <c r="C99" s="40"/>
      <c r="D99" s="137" t="s">
        <v>93</v>
      </c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  <c r="Q99" s="137"/>
      <c r="R99" s="137"/>
      <c r="S99" s="137"/>
      <c r="T99" s="137"/>
      <c r="U99" s="137"/>
      <c r="V99" s="137"/>
      <c r="W99" s="137"/>
      <c r="X99" s="137"/>
      <c r="Y99" s="137"/>
      <c r="Z99" s="137"/>
      <c r="AA99" s="137"/>
      <c r="AB99" s="137"/>
      <c r="AC99" s="40"/>
      <c r="AD99" s="40"/>
      <c r="AE99" s="40"/>
      <c r="AF99" s="40"/>
      <c r="AG99" s="138">
        <f>ROUND(AG94 * AS99, 2)</f>
        <v>0</v>
      </c>
      <c r="AH99" s="139"/>
      <c r="AI99" s="139"/>
      <c r="AJ99" s="139"/>
      <c r="AK99" s="139"/>
      <c r="AL99" s="139"/>
      <c r="AM99" s="139"/>
      <c r="AN99" s="139">
        <f>ROUND(AG99 + AV99, 2)</f>
        <v>0</v>
      </c>
      <c r="AO99" s="139"/>
      <c r="AP99" s="139"/>
      <c r="AQ99" s="40"/>
      <c r="AR99" s="41"/>
      <c r="AS99" s="140">
        <v>0</v>
      </c>
      <c r="AT99" s="141" t="s">
        <v>98</v>
      </c>
      <c r="AU99" s="141" t="s">
        <v>46</v>
      </c>
      <c r="AV99" s="142">
        <f>ROUND(IF(AU99="základní",AG99*L32,IF(AU99="snížená",AG99*L33,0)), 2)</f>
        <v>0</v>
      </c>
      <c r="AW99" s="38"/>
      <c r="AX99" s="38"/>
      <c r="AY99" s="38"/>
      <c r="AZ99" s="38"/>
      <c r="BA99" s="38"/>
      <c r="BB99" s="38"/>
      <c r="BC99" s="38"/>
      <c r="BD99" s="38"/>
      <c r="BE99" s="38"/>
      <c r="BV99" s="15" t="s">
        <v>99</v>
      </c>
      <c r="BY99" s="143">
        <f>IF(AU99="základní",AV99,0)</f>
        <v>0</v>
      </c>
      <c r="BZ99" s="143">
        <f>IF(AU99="snížená",AV99,0)</f>
        <v>0</v>
      </c>
      <c r="CA99" s="143">
        <v>0</v>
      </c>
      <c r="CB99" s="143">
        <v>0</v>
      </c>
      <c r="CC99" s="143">
        <v>0</v>
      </c>
      <c r="CD99" s="143">
        <f>IF(AU99="základní",AG99,0)</f>
        <v>0</v>
      </c>
      <c r="CE99" s="143">
        <f>IF(AU99="snížená",AG99,0)</f>
        <v>0</v>
      </c>
      <c r="CF99" s="143">
        <f>IF(AU99="zákl. přenesená",AG99,0)</f>
        <v>0</v>
      </c>
      <c r="CG99" s="143">
        <f>IF(AU99="sníž. přenesená",AG99,0)</f>
        <v>0</v>
      </c>
      <c r="CH99" s="143">
        <f>IF(AU99="nulová",AG99,0)</f>
        <v>0</v>
      </c>
      <c r="CI99" s="15">
        <f>IF(AU99="základní",1,IF(AU99="snížená",2,IF(AU99="zákl. přenesená",4,IF(AU99="sníž. přenesená",5,3))))</f>
        <v>1</v>
      </c>
      <c r="CJ99" s="15">
        <f>IF(AT99="stavební čast",1,IF(AT99="investiční čast",2,3))</f>
        <v>1</v>
      </c>
      <c r="CK99" s="15" t="str">
        <f>IF(D99="Vyplň vlastní","","x")</f>
        <v>x</v>
      </c>
    </row>
    <row r="100" s="2" customFormat="1" ht="19.92" customHeight="1">
      <c r="A100" s="38"/>
      <c r="B100" s="39"/>
      <c r="C100" s="40"/>
      <c r="D100" s="144" t="s">
        <v>100</v>
      </c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  <c r="Q100" s="137"/>
      <c r="R100" s="137"/>
      <c r="S100" s="137"/>
      <c r="T100" s="137"/>
      <c r="U100" s="137"/>
      <c r="V100" s="137"/>
      <c r="W100" s="137"/>
      <c r="X100" s="137"/>
      <c r="Y100" s="137"/>
      <c r="Z100" s="137"/>
      <c r="AA100" s="137"/>
      <c r="AB100" s="137"/>
      <c r="AC100" s="40"/>
      <c r="AD100" s="40"/>
      <c r="AE100" s="40"/>
      <c r="AF100" s="40"/>
      <c r="AG100" s="138">
        <f>ROUND(AG94 * AS100, 2)</f>
        <v>0</v>
      </c>
      <c r="AH100" s="139"/>
      <c r="AI100" s="139"/>
      <c r="AJ100" s="139"/>
      <c r="AK100" s="139"/>
      <c r="AL100" s="139"/>
      <c r="AM100" s="139"/>
      <c r="AN100" s="139">
        <f>ROUND(AG100 + AV100, 2)</f>
        <v>0</v>
      </c>
      <c r="AO100" s="139"/>
      <c r="AP100" s="139"/>
      <c r="AQ100" s="40"/>
      <c r="AR100" s="41"/>
      <c r="AS100" s="140">
        <v>0</v>
      </c>
      <c r="AT100" s="141" t="s">
        <v>98</v>
      </c>
      <c r="AU100" s="141" t="s">
        <v>46</v>
      </c>
      <c r="AV100" s="142">
        <f>ROUND(IF(AU100="základní",AG100*L32,IF(AU100="snížená",AG100*L33,0)), 2)</f>
        <v>0</v>
      </c>
      <c r="AW100" s="38"/>
      <c r="AX100" s="38"/>
      <c r="AY100" s="38"/>
      <c r="AZ100" s="38"/>
      <c r="BA100" s="38"/>
      <c r="BB100" s="38"/>
      <c r="BC100" s="38"/>
      <c r="BD100" s="38"/>
      <c r="BE100" s="38"/>
      <c r="BV100" s="15" t="s">
        <v>101</v>
      </c>
      <c r="BY100" s="143">
        <f>IF(AU100="základní",AV100,0)</f>
        <v>0</v>
      </c>
      <c r="BZ100" s="143">
        <f>IF(AU100="snížená",AV100,0)</f>
        <v>0</v>
      </c>
      <c r="CA100" s="143">
        <v>0</v>
      </c>
      <c r="CB100" s="143">
        <v>0</v>
      </c>
      <c r="CC100" s="143">
        <v>0</v>
      </c>
      <c r="CD100" s="143">
        <f>IF(AU100="základní",AG100,0)</f>
        <v>0</v>
      </c>
      <c r="CE100" s="143">
        <f>IF(AU100="snížená",AG100,0)</f>
        <v>0</v>
      </c>
      <c r="CF100" s="143">
        <f>IF(AU100="zákl. přenesená",AG100,0)</f>
        <v>0</v>
      </c>
      <c r="CG100" s="143">
        <f>IF(AU100="sníž. přenesená",AG100,0)</f>
        <v>0</v>
      </c>
      <c r="CH100" s="143">
        <f>IF(AU100="nulová",AG100,0)</f>
        <v>0</v>
      </c>
      <c r="CI100" s="15">
        <f>IF(AU100="základní",1,IF(AU100="snížená",2,IF(AU100="zákl. přenesená",4,IF(AU100="sníž. přenesená",5,3))))</f>
        <v>1</v>
      </c>
      <c r="CJ100" s="15">
        <f>IF(AT100="stavební čast",1,IF(AT100="investiční čast",2,3))</f>
        <v>1</v>
      </c>
      <c r="CK100" s="15" t="str">
        <f>IF(D100="Vyplň vlastní","","x")</f>
        <v/>
      </c>
    </row>
    <row r="101" s="2" customFormat="1" ht="19.92" customHeight="1">
      <c r="A101" s="38"/>
      <c r="B101" s="39"/>
      <c r="C101" s="40"/>
      <c r="D101" s="144" t="s">
        <v>100</v>
      </c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40"/>
      <c r="AD101" s="40"/>
      <c r="AE101" s="40"/>
      <c r="AF101" s="40"/>
      <c r="AG101" s="138">
        <f>ROUND(AG94 * AS101, 2)</f>
        <v>0</v>
      </c>
      <c r="AH101" s="139"/>
      <c r="AI101" s="139"/>
      <c r="AJ101" s="139"/>
      <c r="AK101" s="139"/>
      <c r="AL101" s="139"/>
      <c r="AM101" s="139"/>
      <c r="AN101" s="139">
        <f>ROUND(AG101 + AV101, 2)</f>
        <v>0</v>
      </c>
      <c r="AO101" s="139"/>
      <c r="AP101" s="139"/>
      <c r="AQ101" s="40"/>
      <c r="AR101" s="41"/>
      <c r="AS101" s="140">
        <v>0</v>
      </c>
      <c r="AT101" s="141" t="s">
        <v>98</v>
      </c>
      <c r="AU101" s="141" t="s">
        <v>46</v>
      </c>
      <c r="AV101" s="142">
        <f>ROUND(IF(AU101="základní",AG101*L32,IF(AU101="snížená",AG101*L33,0)), 2)</f>
        <v>0</v>
      </c>
      <c r="AW101" s="38"/>
      <c r="AX101" s="38"/>
      <c r="AY101" s="38"/>
      <c r="AZ101" s="38"/>
      <c r="BA101" s="38"/>
      <c r="BB101" s="38"/>
      <c r="BC101" s="38"/>
      <c r="BD101" s="38"/>
      <c r="BE101" s="38"/>
      <c r="BV101" s="15" t="s">
        <v>101</v>
      </c>
      <c r="BY101" s="143">
        <f>IF(AU101="základní",AV101,0)</f>
        <v>0</v>
      </c>
      <c r="BZ101" s="143">
        <f>IF(AU101="snížená",AV101,0)</f>
        <v>0</v>
      </c>
      <c r="CA101" s="143">
        <v>0</v>
      </c>
      <c r="CB101" s="143">
        <v>0</v>
      </c>
      <c r="CC101" s="143">
        <v>0</v>
      </c>
      <c r="CD101" s="143">
        <f>IF(AU101="základní",AG101,0)</f>
        <v>0</v>
      </c>
      <c r="CE101" s="143">
        <f>IF(AU101="snížená",AG101,0)</f>
        <v>0</v>
      </c>
      <c r="CF101" s="143">
        <f>IF(AU101="zákl. přenesená",AG101,0)</f>
        <v>0</v>
      </c>
      <c r="CG101" s="143">
        <f>IF(AU101="sníž. přenesená",AG101,0)</f>
        <v>0</v>
      </c>
      <c r="CH101" s="143">
        <f>IF(AU101="nulová",AG101,0)</f>
        <v>0</v>
      </c>
      <c r="CI101" s="15">
        <f>IF(AU101="základní",1,IF(AU101="snížená",2,IF(AU101="zákl. přenesená",4,IF(AU101="sníž. přenesená",5,3))))</f>
        <v>1</v>
      </c>
      <c r="CJ101" s="15">
        <f>IF(AT101="stavební čast",1,IF(AT101="investiční čast",2,3))</f>
        <v>1</v>
      </c>
      <c r="CK101" s="15" t="str">
        <f>IF(D101="Vyplň vlastní","","x")</f>
        <v/>
      </c>
    </row>
    <row r="102" s="2" customFormat="1" ht="19.92" customHeight="1">
      <c r="A102" s="38"/>
      <c r="B102" s="39"/>
      <c r="C102" s="40"/>
      <c r="D102" s="144" t="s">
        <v>100</v>
      </c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  <c r="Q102" s="137"/>
      <c r="R102" s="137"/>
      <c r="S102" s="137"/>
      <c r="T102" s="137"/>
      <c r="U102" s="137"/>
      <c r="V102" s="137"/>
      <c r="W102" s="137"/>
      <c r="X102" s="137"/>
      <c r="Y102" s="137"/>
      <c r="Z102" s="137"/>
      <c r="AA102" s="137"/>
      <c r="AB102" s="137"/>
      <c r="AC102" s="40"/>
      <c r="AD102" s="40"/>
      <c r="AE102" s="40"/>
      <c r="AF102" s="40"/>
      <c r="AG102" s="138">
        <f>ROUND(AG94 * AS102, 2)</f>
        <v>0</v>
      </c>
      <c r="AH102" s="139"/>
      <c r="AI102" s="139"/>
      <c r="AJ102" s="139"/>
      <c r="AK102" s="139"/>
      <c r="AL102" s="139"/>
      <c r="AM102" s="139"/>
      <c r="AN102" s="139">
        <f>ROUND(AG102 + AV102, 2)</f>
        <v>0</v>
      </c>
      <c r="AO102" s="139"/>
      <c r="AP102" s="139"/>
      <c r="AQ102" s="40"/>
      <c r="AR102" s="41"/>
      <c r="AS102" s="145">
        <v>0</v>
      </c>
      <c r="AT102" s="146" t="s">
        <v>98</v>
      </c>
      <c r="AU102" s="146" t="s">
        <v>46</v>
      </c>
      <c r="AV102" s="147">
        <f>ROUND(IF(AU102="základní",AG102*L32,IF(AU102="snížená",AG102*L33,0)), 2)</f>
        <v>0</v>
      </c>
      <c r="AW102" s="38"/>
      <c r="AX102" s="38"/>
      <c r="AY102" s="38"/>
      <c r="AZ102" s="38"/>
      <c r="BA102" s="38"/>
      <c r="BB102" s="38"/>
      <c r="BC102" s="38"/>
      <c r="BD102" s="38"/>
      <c r="BE102" s="38"/>
      <c r="BV102" s="15" t="s">
        <v>101</v>
      </c>
      <c r="BY102" s="143">
        <f>IF(AU102="základní",AV102,0)</f>
        <v>0</v>
      </c>
      <c r="BZ102" s="143">
        <f>IF(AU102="snížená",AV102,0)</f>
        <v>0</v>
      </c>
      <c r="CA102" s="143">
        <v>0</v>
      </c>
      <c r="CB102" s="143">
        <v>0</v>
      </c>
      <c r="CC102" s="143">
        <v>0</v>
      </c>
      <c r="CD102" s="143">
        <f>IF(AU102="základní",AG102,0)</f>
        <v>0</v>
      </c>
      <c r="CE102" s="143">
        <f>IF(AU102="snížená",AG102,0)</f>
        <v>0</v>
      </c>
      <c r="CF102" s="143">
        <f>IF(AU102="zákl. přenesená",AG102,0)</f>
        <v>0</v>
      </c>
      <c r="CG102" s="143">
        <f>IF(AU102="sníž. přenesená",AG102,0)</f>
        <v>0</v>
      </c>
      <c r="CH102" s="143">
        <f>IF(AU102="nulová",AG102,0)</f>
        <v>0</v>
      </c>
      <c r="CI102" s="15">
        <f>IF(AU102="základní",1,IF(AU102="snížená",2,IF(AU102="zákl. přenesená",4,IF(AU102="sníž. přenesená",5,3))))</f>
        <v>1</v>
      </c>
      <c r="CJ102" s="15">
        <f>IF(AT102="stavební čast",1,IF(AT102="investiční čast",2,3))</f>
        <v>1</v>
      </c>
      <c r="CK102" s="15" t="str">
        <f>IF(D102="Vyplň vlastní","","x")</f>
        <v/>
      </c>
    </row>
    <row r="103" s="2" customFormat="1" ht="10.8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1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30" customHeight="1">
      <c r="A104" s="38"/>
      <c r="B104" s="39"/>
      <c r="C104" s="148" t="s">
        <v>102</v>
      </c>
      <c r="D104" s="149"/>
      <c r="E104" s="149"/>
      <c r="F104" s="149"/>
      <c r="G104" s="149"/>
      <c r="H104" s="149"/>
      <c r="I104" s="149"/>
      <c r="J104" s="149"/>
      <c r="K104" s="149"/>
      <c r="L104" s="149"/>
      <c r="M104" s="149"/>
      <c r="N104" s="149"/>
      <c r="O104" s="149"/>
      <c r="P104" s="149"/>
      <c r="Q104" s="149"/>
      <c r="R104" s="149"/>
      <c r="S104" s="149"/>
      <c r="T104" s="149"/>
      <c r="U104" s="149"/>
      <c r="V104" s="149"/>
      <c r="W104" s="149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50">
        <f>ROUND(AG94 + AG98, 2)</f>
        <v>0</v>
      </c>
      <c r="AH104" s="150"/>
      <c r="AI104" s="150"/>
      <c r="AJ104" s="150"/>
      <c r="AK104" s="150"/>
      <c r="AL104" s="150"/>
      <c r="AM104" s="150"/>
      <c r="AN104" s="150">
        <f>ROUND(AN94 + AN98, 2)</f>
        <v>0</v>
      </c>
      <c r="AO104" s="150"/>
      <c r="AP104" s="150"/>
      <c r="AQ104" s="149"/>
      <c r="AR104" s="41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1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35GIhtCtIRO1A+ZF/VMVT4QkxOTqdfYULrG9LFDEWWpcbUMgzzY4gPP0ZTMLsPtZo10fGDrVATqpTwto4q63zA==" hashValue="2bxnCkls1iHTE5JFk2lQUmENZ/4MhnEhgqwDAg8O9RLQdHtzyHJmRxyuEmrrYAYKUPHrQoKv9L55eBMTEDHPTA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D96:H96"/>
    <mergeCell ref="AG96:AM96"/>
    <mergeCell ref="AN96:AP96"/>
    <mergeCell ref="J96:AF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2962_01 - Oprava výpustné...'!C2" display="/"/>
    <hyperlink ref="A96" location="'2962_02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91</v>
      </c>
    </row>
    <row r="4" s="1" customFormat="1" ht="24.96" customHeight="1">
      <c r="B4" s="18"/>
      <c r="D4" s="153" t="s">
        <v>103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VN Ordějov - oprava výpustného objektu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105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4. 1. 2021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">
        <v>27</v>
      </c>
      <c r="F15" s="38"/>
      <c r="G15" s="38"/>
      <c r="H15" s="38"/>
      <c r="I15" s="155" t="s">
        <v>28</v>
      </c>
      <c r="J15" s="158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29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28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31</v>
      </c>
      <c r="E20" s="38"/>
      <c r="F20" s="38"/>
      <c r="G20" s="38"/>
      <c r="H20" s="38"/>
      <c r="I20" s="155" t="s">
        <v>25</v>
      </c>
      <c r="J20" s="158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">
        <v>33</v>
      </c>
      <c r="F21" s="38"/>
      <c r="G21" s="38"/>
      <c r="H21" s="38"/>
      <c r="I21" s="155" t="s">
        <v>28</v>
      </c>
      <c r="J21" s="158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35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28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41</v>
      </c>
      <c r="E30" s="38"/>
      <c r="F30" s="38"/>
      <c r="G30" s="38"/>
      <c r="H30" s="38"/>
      <c r="I30" s="38"/>
      <c r="J30" s="166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43</v>
      </c>
      <c r="G32" s="38"/>
      <c r="H32" s="38"/>
      <c r="I32" s="167" t="s">
        <v>42</v>
      </c>
      <c r="J32" s="167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45</v>
      </c>
      <c r="E33" s="155" t="s">
        <v>46</v>
      </c>
      <c r="F33" s="169">
        <f>ROUND((SUM(BE129:BE266)),  2)</f>
        <v>0</v>
      </c>
      <c r="G33" s="38"/>
      <c r="H33" s="38"/>
      <c r="I33" s="170">
        <v>0.20999999999999999</v>
      </c>
      <c r="J33" s="169">
        <f>ROUND(((SUM(BE129:BE266))*I33),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47</v>
      </c>
      <c r="F34" s="169">
        <f>ROUND((SUM(BF129:BF266)),  2)</f>
        <v>0</v>
      </c>
      <c r="G34" s="38"/>
      <c r="H34" s="38"/>
      <c r="I34" s="170">
        <v>0.14999999999999999</v>
      </c>
      <c r="J34" s="169">
        <f>ROUND(((SUM(BF129:BF266))*I34),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48</v>
      </c>
      <c r="F35" s="169">
        <f>ROUND((SUM(BG129:BG266)),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49</v>
      </c>
      <c r="F36" s="169">
        <f>ROUND((SUM(BH129:BH266)),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50</v>
      </c>
      <c r="F37" s="169">
        <f>ROUND((SUM(BI129:BI266)),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51</v>
      </c>
      <c r="E39" s="173"/>
      <c r="F39" s="173"/>
      <c r="G39" s="174" t="s">
        <v>52</v>
      </c>
      <c r="H39" s="175" t="s">
        <v>53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54</v>
      </c>
      <c r="E50" s="179"/>
      <c r="F50" s="179"/>
      <c r="G50" s="178" t="s">
        <v>55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56</v>
      </c>
      <c r="E61" s="181"/>
      <c r="F61" s="182" t="s">
        <v>57</v>
      </c>
      <c r="G61" s="180" t="s">
        <v>56</v>
      </c>
      <c r="H61" s="181"/>
      <c r="I61" s="181"/>
      <c r="J61" s="183" t="s">
        <v>57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58</v>
      </c>
      <c r="E65" s="184"/>
      <c r="F65" s="184"/>
      <c r="G65" s="178" t="s">
        <v>59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56</v>
      </c>
      <c r="E76" s="181"/>
      <c r="F76" s="182" t="s">
        <v>57</v>
      </c>
      <c r="G76" s="180" t="s">
        <v>56</v>
      </c>
      <c r="H76" s="181"/>
      <c r="I76" s="181"/>
      <c r="J76" s="183" t="s">
        <v>57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9" t="str">
        <f>E7</f>
        <v>VN Ordějov - oprava výpustného objektu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0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2962_01 - Oprava výpustného objektu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0" t="s">
        <v>20</v>
      </c>
      <c r="D89" s="40"/>
      <c r="E89" s="40"/>
      <c r="F89" s="25" t="str">
        <f>F12</f>
        <v>k.ú. Bánov, tok Nivnička</v>
      </c>
      <c r="G89" s="40"/>
      <c r="H89" s="40"/>
      <c r="I89" s="30" t="s">
        <v>22</v>
      </c>
      <c r="J89" s="79" t="str">
        <f>IF(J12="","",J12)</f>
        <v>4. 1. 2021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0" t="s">
        <v>24</v>
      </c>
      <c r="D91" s="40"/>
      <c r="E91" s="40"/>
      <c r="F91" s="25" t="str">
        <f>E15</f>
        <v>Povodí Moravy, s.p.</v>
      </c>
      <c r="G91" s="40"/>
      <c r="H91" s="40"/>
      <c r="I91" s="30" t="s">
        <v>31</v>
      </c>
      <c r="J91" s="34" t="str">
        <f>E21</f>
        <v>VODNÍ DÍLA - TBD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0" t="s">
        <v>29</v>
      </c>
      <c r="D92" s="40"/>
      <c r="E92" s="40"/>
      <c r="F92" s="25" t="str">
        <f>IF(E18="","",E18)</f>
        <v>Vyplň údaj</v>
      </c>
      <c r="G92" s="40"/>
      <c r="H92" s="40"/>
      <c r="I92" s="30" t="s">
        <v>35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0" t="s">
        <v>107</v>
      </c>
      <c r="D94" s="149"/>
      <c r="E94" s="149"/>
      <c r="F94" s="149"/>
      <c r="G94" s="149"/>
      <c r="H94" s="149"/>
      <c r="I94" s="149"/>
      <c r="J94" s="191" t="s">
        <v>108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110</v>
      </c>
    </row>
    <row r="97" s="9" customFormat="1" ht="24.96" customHeight="1">
      <c r="A97" s="9"/>
      <c r="B97" s="193"/>
      <c r="C97" s="194"/>
      <c r="D97" s="195" t="s">
        <v>111</v>
      </c>
      <c r="E97" s="196"/>
      <c r="F97" s="196"/>
      <c r="G97" s="196"/>
      <c r="H97" s="196"/>
      <c r="I97" s="196"/>
      <c r="J97" s="197">
        <f>J130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112</v>
      </c>
      <c r="E98" s="202"/>
      <c r="F98" s="202"/>
      <c r="G98" s="202"/>
      <c r="H98" s="202"/>
      <c r="I98" s="202"/>
      <c r="J98" s="203">
        <f>J131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113</v>
      </c>
      <c r="E99" s="202"/>
      <c r="F99" s="202"/>
      <c r="G99" s="202"/>
      <c r="H99" s="202"/>
      <c r="I99" s="202"/>
      <c r="J99" s="203">
        <f>J148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9"/>
      <c r="C100" s="200"/>
      <c r="D100" s="201" t="s">
        <v>114</v>
      </c>
      <c r="E100" s="202"/>
      <c r="F100" s="202"/>
      <c r="G100" s="202"/>
      <c r="H100" s="202"/>
      <c r="I100" s="202"/>
      <c r="J100" s="203">
        <f>J152</f>
        <v>0</v>
      </c>
      <c r="K100" s="200"/>
      <c r="L100" s="20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9"/>
      <c r="C101" s="200"/>
      <c r="D101" s="201" t="s">
        <v>115</v>
      </c>
      <c r="E101" s="202"/>
      <c r="F101" s="202"/>
      <c r="G101" s="202"/>
      <c r="H101" s="202"/>
      <c r="I101" s="202"/>
      <c r="J101" s="203">
        <f>J176</f>
        <v>0</v>
      </c>
      <c r="K101" s="200"/>
      <c r="L101" s="20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9"/>
      <c r="C102" s="200"/>
      <c r="D102" s="201" t="s">
        <v>116</v>
      </c>
      <c r="E102" s="202"/>
      <c r="F102" s="202"/>
      <c r="G102" s="202"/>
      <c r="H102" s="202"/>
      <c r="I102" s="202"/>
      <c r="J102" s="203">
        <f>J181</f>
        <v>0</v>
      </c>
      <c r="K102" s="200"/>
      <c r="L102" s="20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9"/>
      <c r="C103" s="200"/>
      <c r="D103" s="201" t="s">
        <v>117</v>
      </c>
      <c r="E103" s="202"/>
      <c r="F103" s="202"/>
      <c r="G103" s="202"/>
      <c r="H103" s="202"/>
      <c r="I103" s="202"/>
      <c r="J103" s="203">
        <f>J189</f>
        <v>0</v>
      </c>
      <c r="K103" s="200"/>
      <c r="L103" s="20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9"/>
      <c r="C104" s="200"/>
      <c r="D104" s="201" t="s">
        <v>118</v>
      </c>
      <c r="E104" s="202"/>
      <c r="F104" s="202"/>
      <c r="G104" s="202"/>
      <c r="H104" s="202"/>
      <c r="I104" s="202"/>
      <c r="J104" s="203">
        <f>J219</f>
        <v>0</v>
      </c>
      <c r="K104" s="200"/>
      <c r="L104" s="20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9"/>
      <c r="C105" s="200"/>
      <c r="D105" s="201" t="s">
        <v>119</v>
      </c>
      <c r="E105" s="202"/>
      <c r="F105" s="202"/>
      <c r="G105" s="202"/>
      <c r="H105" s="202"/>
      <c r="I105" s="202"/>
      <c r="J105" s="203">
        <f>J226</f>
        <v>0</v>
      </c>
      <c r="K105" s="200"/>
      <c r="L105" s="20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3"/>
      <c r="C106" s="194"/>
      <c r="D106" s="195" t="s">
        <v>120</v>
      </c>
      <c r="E106" s="196"/>
      <c r="F106" s="196"/>
      <c r="G106" s="196"/>
      <c r="H106" s="196"/>
      <c r="I106" s="196"/>
      <c r="J106" s="197">
        <f>J228</f>
        <v>0</v>
      </c>
      <c r="K106" s="194"/>
      <c r="L106" s="19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9"/>
      <c r="C107" s="200"/>
      <c r="D107" s="201" t="s">
        <v>121</v>
      </c>
      <c r="E107" s="202"/>
      <c r="F107" s="202"/>
      <c r="G107" s="202"/>
      <c r="H107" s="202"/>
      <c r="I107" s="202"/>
      <c r="J107" s="203">
        <f>J229</f>
        <v>0</v>
      </c>
      <c r="K107" s="200"/>
      <c r="L107" s="20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9"/>
      <c r="C108" s="200"/>
      <c r="D108" s="201" t="s">
        <v>122</v>
      </c>
      <c r="E108" s="202"/>
      <c r="F108" s="202"/>
      <c r="G108" s="202"/>
      <c r="H108" s="202"/>
      <c r="I108" s="202"/>
      <c r="J108" s="203">
        <f>J242</f>
        <v>0</v>
      </c>
      <c r="K108" s="200"/>
      <c r="L108" s="20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9"/>
      <c r="C109" s="200"/>
      <c r="D109" s="201" t="s">
        <v>123</v>
      </c>
      <c r="E109" s="202"/>
      <c r="F109" s="202"/>
      <c r="G109" s="202"/>
      <c r="H109" s="202"/>
      <c r="I109" s="202"/>
      <c r="J109" s="203">
        <f>J259</f>
        <v>0</v>
      </c>
      <c r="K109" s="200"/>
      <c r="L109" s="20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1" t="s">
        <v>124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0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9" t="str">
        <f>E7</f>
        <v>VN Ordějov - oprava výpustného objektu</v>
      </c>
      <c r="F119" s="30"/>
      <c r="G119" s="30"/>
      <c r="H119" s="3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0" t="s">
        <v>104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2962_01 - Oprava výpustného objektu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0" t="s">
        <v>20</v>
      </c>
      <c r="D123" s="40"/>
      <c r="E123" s="40"/>
      <c r="F123" s="25" t="str">
        <f>F12</f>
        <v>k.ú. Bánov, tok Nivnička</v>
      </c>
      <c r="G123" s="40"/>
      <c r="H123" s="40"/>
      <c r="I123" s="30" t="s">
        <v>22</v>
      </c>
      <c r="J123" s="79" t="str">
        <f>IF(J12="","",J12)</f>
        <v>4. 1. 2021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0" t="s">
        <v>24</v>
      </c>
      <c r="D125" s="40"/>
      <c r="E125" s="40"/>
      <c r="F125" s="25" t="str">
        <f>E15</f>
        <v>Povodí Moravy, s.p.</v>
      </c>
      <c r="G125" s="40"/>
      <c r="H125" s="40"/>
      <c r="I125" s="30" t="s">
        <v>31</v>
      </c>
      <c r="J125" s="34" t="str">
        <f>E21</f>
        <v>VODNÍ DÍLA - TBD a.s.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0" t="s">
        <v>29</v>
      </c>
      <c r="D126" s="40"/>
      <c r="E126" s="40"/>
      <c r="F126" s="25" t="str">
        <f>IF(E18="","",E18)</f>
        <v>Vyplň údaj</v>
      </c>
      <c r="G126" s="40"/>
      <c r="H126" s="40"/>
      <c r="I126" s="30" t="s">
        <v>35</v>
      </c>
      <c r="J126" s="34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5"/>
      <c r="B128" s="206"/>
      <c r="C128" s="207" t="s">
        <v>125</v>
      </c>
      <c r="D128" s="208" t="s">
        <v>66</v>
      </c>
      <c r="E128" s="208" t="s">
        <v>62</v>
      </c>
      <c r="F128" s="208" t="s">
        <v>63</v>
      </c>
      <c r="G128" s="208" t="s">
        <v>126</v>
      </c>
      <c r="H128" s="208" t="s">
        <v>127</v>
      </c>
      <c r="I128" s="208" t="s">
        <v>128</v>
      </c>
      <c r="J128" s="209" t="s">
        <v>108</v>
      </c>
      <c r="K128" s="210" t="s">
        <v>129</v>
      </c>
      <c r="L128" s="211"/>
      <c r="M128" s="100" t="s">
        <v>1</v>
      </c>
      <c r="N128" s="101" t="s">
        <v>45</v>
      </c>
      <c r="O128" s="101" t="s">
        <v>130</v>
      </c>
      <c r="P128" s="101" t="s">
        <v>131</v>
      </c>
      <c r="Q128" s="101" t="s">
        <v>132</v>
      </c>
      <c r="R128" s="101" t="s">
        <v>133</v>
      </c>
      <c r="S128" s="101" t="s">
        <v>134</v>
      </c>
      <c r="T128" s="102" t="s">
        <v>135</v>
      </c>
      <c r="U128" s="205"/>
      <c r="V128" s="205"/>
      <c r="W128" s="205"/>
      <c r="X128" s="205"/>
      <c r="Y128" s="205"/>
      <c r="Z128" s="205"/>
      <c r="AA128" s="205"/>
      <c r="AB128" s="205"/>
      <c r="AC128" s="205"/>
      <c r="AD128" s="205"/>
      <c r="AE128" s="205"/>
    </row>
    <row r="129" s="2" customFormat="1" ht="22.8" customHeight="1">
      <c r="A129" s="38"/>
      <c r="B129" s="39"/>
      <c r="C129" s="107" t="s">
        <v>136</v>
      </c>
      <c r="D129" s="40"/>
      <c r="E129" s="40"/>
      <c r="F129" s="40"/>
      <c r="G129" s="40"/>
      <c r="H129" s="40"/>
      <c r="I129" s="40"/>
      <c r="J129" s="212">
        <f>BK129</f>
        <v>0</v>
      </c>
      <c r="K129" s="40"/>
      <c r="L129" s="41"/>
      <c r="M129" s="103"/>
      <c r="N129" s="213"/>
      <c r="O129" s="104"/>
      <c r="P129" s="214">
        <f>P130+P228</f>
        <v>0</v>
      </c>
      <c r="Q129" s="104"/>
      <c r="R129" s="214">
        <f>R130+R228</f>
        <v>375.58830844999994</v>
      </c>
      <c r="S129" s="104"/>
      <c r="T129" s="215">
        <f>T130+T228</f>
        <v>99.986929999999987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5" t="s">
        <v>80</v>
      </c>
      <c r="AU129" s="15" t="s">
        <v>110</v>
      </c>
      <c r="BK129" s="216">
        <f>BK130+BK228</f>
        <v>0</v>
      </c>
    </row>
    <row r="130" s="12" customFormat="1" ht="25.92" customHeight="1">
      <c r="A130" s="12"/>
      <c r="B130" s="217"/>
      <c r="C130" s="218"/>
      <c r="D130" s="219" t="s">
        <v>80</v>
      </c>
      <c r="E130" s="220" t="s">
        <v>137</v>
      </c>
      <c r="F130" s="220" t="s">
        <v>138</v>
      </c>
      <c r="G130" s="218"/>
      <c r="H130" s="218"/>
      <c r="I130" s="221"/>
      <c r="J130" s="222">
        <f>BK130</f>
        <v>0</v>
      </c>
      <c r="K130" s="218"/>
      <c r="L130" s="223"/>
      <c r="M130" s="224"/>
      <c r="N130" s="225"/>
      <c r="O130" s="225"/>
      <c r="P130" s="226">
        <f>P131+P148+P152+P176+P181+P189+P226</f>
        <v>0</v>
      </c>
      <c r="Q130" s="225"/>
      <c r="R130" s="226">
        <f>R131+R148+R152+R176+R181+R189+R226</f>
        <v>375.55580084999997</v>
      </c>
      <c r="S130" s="225"/>
      <c r="T130" s="227">
        <f>T131+T148+T152+T176+T181+T189+T226</f>
        <v>99.85732999999999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8" t="s">
        <v>89</v>
      </c>
      <c r="AT130" s="229" t="s">
        <v>80</v>
      </c>
      <c r="AU130" s="229" t="s">
        <v>81</v>
      </c>
      <c r="AY130" s="228" t="s">
        <v>139</v>
      </c>
      <c r="BK130" s="230">
        <f>BK131+BK148+BK152+BK176+BK181+BK189+BK226</f>
        <v>0</v>
      </c>
    </row>
    <row r="131" s="12" customFormat="1" ht="22.8" customHeight="1">
      <c r="A131" s="12"/>
      <c r="B131" s="217"/>
      <c r="C131" s="218"/>
      <c r="D131" s="219" t="s">
        <v>80</v>
      </c>
      <c r="E131" s="231" t="s">
        <v>89</v>
      </c>
      <c r="F131" s="231" t="s">
        <v>140</v>
      </c>
      <c r="G131" s="218"/>
      <c r="H131" s="218"/>
      <c r="I131" s="221"/>
      <c r="J131" s="232">
        <f>BK131</f>
        <v>0</v>
      </c>
      <c r="K131" s="218"/>
      <c r="L131" s="223"/>
      <c r="M131" s="224"/>
      <c r="N131" s="225"/>
      <c r="O131" s="225"/>
      <c r="P131" s="226">
        <f>SUM(P132:P147)</f>
        <v>0</v>
      </c>
      <c r="Q131" s="225"/>
      <c r="R131" s="226">
        <f>SUM(R132:R147)</f>
        <v>0</v>
      </c>
      <c r="S131" s="225"/>
      <c r="T131" s="227">
        <f>SUM(T132:T147)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8" t="s">
        <v>89</v>
      </c>
      <c r="AT131" s="229" t="s">
        <v>80</v>
      </c>
      <c r="AU131" s="229" t="s">
        <v>89</v>
      </c>
      <c r="AY131" s="228" t="s">
        <v>139</v>
      </c>
      <c r="BK131" s="230">
        <f>SUM(BK132:BK147)</f>
        <v>0</v>
      </c>
    </row>
    <row r="132" s="2" customFormat="1" ht="37.8" customHeight="1">
      <c r="A132" s="38"/>
      <c r="B132" s="39"/>
      <c r="C132" s="233" t="s">
        <v>89</v>
      </c>
      <c r="D132" s="233" t="s">
        <v>141</v>
      </c>
      <c r="E132" s="234" t="s">
        <v>142</v>
      </c>
      <c r="F132" s="235" t="s">
        <v>143</v>
      </c>
      <c r="G132" s="236" t="s">
        <v>144</v>
      </c>
      <c r="H132" s="237">
        <v>1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46</v>
      </c>
      <c r="O132" s="91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5" t="s">
        <v>145</v>
      </c>
      <c r="AT132" s="245" t="s">
        <v>141</v>
      </c>
      <c r="AU132" s="245" t="s">
        <v>91</v>
      </c>
      <c r="AY132" s="15" t="s">
        <v>139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5" t="s">
        <v>89</v>
      </c>
      <c r="BK132" s="143">
        <f>ROUND(I132*H132,2)</f>
        <v>0</v>
      </c>
      <c r="BL132" s="15" t="s">
        <v>145</v>
      </c>
      <c r="BM132" s="245" t="s">
        <v>146</v>
      </c>
    </row>
    <row r="133" s="2" customFormat="1">
      <c r="A133" s="38"/>
      <c r="B133" s="39"/>
      <c r="C133" s="40"/>
      <c r="D133" s="246" t="s">
        <v>147</v>
      </c>
      <c r="E133" s="40"/>
      <c r="F133" s="247" t="s">
        <v>148</v>
      </c>
      <c r="G133" s="40"/>
      <c r="H133" s="40"/>
      <c r="I133" s="248"/>
      <c r="J133" s="40"/>
      <c r="K133" s="40"/>
      <c r="L133" s="41"/>
      <c r="M133" s="249"/>
      <c r="N133" s="250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5" t="s">
        <v>147</v>
      </c>
      <c r="AU133" s="15" t="s">
        <v>91</v>
      </c>
    </row>
    <row r="134" s="2" customFormat="1" ht="24.15" customHeight="1">
      <c r="A134" s="38"/>
      <c r="B134" s="39"/>
      <c r="C134" s="233" t="s">
        <v>91</v>
      </c>
      <c r="D134" s="233" t="s">
        <v>141</v>
      </c>
      <c r="E134" s="234" t="s">
        <v>149</v>
      </c>
      <c r="F134" s="235" t="s">
        <v>150</v>
      </c>
      <c r="G134" s="236" t="s">
        <v>151</v>
      </c>
      <c r="H134" s="237">
        <v>10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46</v>
      </c>
      <c r="O134" s="91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5" t="s">
        <v>145</v>
      </c>
      <c r="AT134" s="245" t="s">
        <v>141</v>
      </c>
      <c r="AU134" s="245" t="s">
        <v>91</v>
      </c>
      <c r="AY134" s="15" t="s">
        <v>139</v>
      </c>
      <c r="BE134" s="143">
        <f>IF(N134="základní",J134,0)</f>
        <v>0</v>
      </c>
      <c r="BF134" s="143">
        <f>IF(N134="snížená",J134,0)</f>
        <v>0</v>
      </c>
      <c r="BG134" s="143">
        <f>IF(N134="zákl. přenesená",J134,0)</f>
        <v>0</v>
      </c>
      <c r="BH134" s="143">
        <f>IF(N134="sníž. přenesená",J134,0)</f>
        <v>0</v>
      </c>
      <c r="BI134" s="143">
        <f>IF(N134="nulová",J134,0)</f>
        <v>0</v>
      </c>
      <c r="BJ134" s="15" t="s">
        <v>89</v>
      </c>
      <c r="BK134" s="143">
        <f>ROUND(I134*H134,2)</f>
        <v>0</v>
      </c>
      <c r="BL134" s="15" t="s">
        <v>145</v>
      </c>
      <c r="BM134" s="245" t="s">
        <v>152</v>
      </c>
    </row>
    <row r="135" s="2" customFormat="1">
      <c r="A135" s="38"/>
      <c r="B135" s="39"/>
      <c r="C135" s="40"/>
      <c r="D135" s="246" t="s">
        <v>147</v>
      </c>
      <c r="E135" s="40"/>
      <c r="F135" s="247" t="s">
        <v>153</v>
      </c>
      <c r="G135" s="40"/>
      <c r="H135" s="40"/>
      <c r="I135" s="248"/>
      <c r="J135" s="40"/>
      <c r="K135" s="40"/>
      <c r="L135" s="41"/>
      <c r="M135" s="249"/>
      <c r="N135" s="250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5" t="s">
        <v>147</v>
      </c>
      <c r="AU135" s="15" t="s">
        <v>91</v>
      </c>
    </row>
    <row r="136" s="13" customFormat="1">
      <c r="A136" s="13"/>
      <c r="B136" s="251"/>
      <c r="C136" s="252"/>
      <c r="D136" s="246" t="s">
        <v>154</v>
      </c>
      <c r="E136" s="253" t="s">
        <v>1</v>
      </c>
      <c r="F136" s="254" t="s">
        <v>155</v>
      </c>
      <c r="G136" s="252"/>
      <c r="H136" s="255">
        <v>10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154</v>
      </c>
      <c r="AU136" s="261" t="s">
        <v>91</v>
      </c>
      <c r="AV136" s="13" t="s">
        <v>91</v>
      </c>
      <c r="AW136" s="13" t="s">
        <v>34</v>
      </c>
      <c r="AX136" s="13" t="s">
        <v>89</v>
      </c>
      <c r="AY136" s="261" t="s">
        <v>139</v>
      </c>
    </row>
    <row r="137" s="2" customFormat="1" ht="24.15" customHeight="1">
      <c r="A137" s="38"/>
      <c r="B137" s="39"/>
      <c r="C137" s="233" t="s">
        <v>156</v>
      </c>
      <c r="D137" s="233" t="s">
        <v>141</v>
      </c>
      <c r="E137" s="234" t="s">
        <v>157</v>
      </c>
      <c r="F137" s="235" t="s">
        <v>158</v>
      </c>
      <c r="G137" s="236" t="s">
        <v>159</v>
      </c>
      <c r="H137" s="237">
        <v>868.29999999999995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46</v>
      </c>
      <c r="O137" s="91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5" t="s">
        <v>145</v>
      </c>
      <c r="AT137" s="245" t="s">
        <v>141</v>
      </c>
      <c r="AU137" s="245" t="s">
        <v>91</v>
      </c>
      <c r="AY137" s="15" t="s">
        <v>139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89</v>
      </c>
      <c r="BK137" s="143">
        <f>ROUND(I137*H137,2)</f>
        <v>0</v>
      </c>
      <c r="BL137" s="15" t="s">
        <v>145</v>
      </c>
      <c r="BM137" s="245" t="s">
        <v>160</v>
      </c>
    </row>
    <row r="138" s="13" customFormat="1">
      <c r="A138" s="13"/>
      <c r="B138" s="251"/>
      <c r="C138" s="252"/>
      <c r="D138" s="246" t="s">
        <v>154</v>
      </c>
      <c r="E138" s="253" t="s">
        <v>1</v>
      </c>
      <c r="F138" s="254" t="s">
        <v>161</v>
      </c>
      <c r="G138" s="252"/>
      <c r="H138" s="255">
        <v>868.29999999999995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154</v>
      </c>
      <c r="AU138" s="261" t="s">
        <v>91</v>
      </c>
      <c r="AV138" s="13" t="s">
        <v>91</v>
      </c>
      <c r="AW138" s="13" t="s">
        <v>34</v>
      </c>
      <c r="AX138" s="13" t="s">
        <v>89</v>
      </c>
      <c r="AY138" s="261" t="s">
        <v>139</v>
      </c>
    </row>
    <row r="139" s="2" customFormat="1" ht="62.7" customHeight="1">
      <c r="A139" s="38"/>
      <c r="B139" s="39"/>
      <c r="C139" s="233" t="s">
        <v>145</v>
      </c>
      <c r="D139" s="233" t="s">
        <v>141</v>
      </c>
      <c r="E139" s="234" t="s">
        <v>162</v>
      </c>
      <c r="F139" s="235" t="s">
        <v>163</v>
      </c>
      <c r="G139" s="236" t="s">
        <v>159</v>
      </c>
      <c r="H139" s="237">
        <v>190.30000000000001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46</v>
      </c>
      <c r="O139" s="91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5" t="s">
        <v>145</v>
      </c>
      <c r="AT139" s="245" t="s">
        <v>141</v>
      </c>
      <c r="AU139" s="245" t="s">
        <v>91</v>
      </c>
      <c r="AY139" s="15" t="s">
        <v>139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89</v>
      </c>
      <c r="BK139" s="143">
        <f>ROUND(I139*H139,2)</f>
        <v>0</v>
      </c>
      <c r="BL139" s="15" t="s">
        <v>145</v>
      </c>
      <c r="BM139" s="245" t="s">
        <v>164</v>
      </c>
    </row>
    <row r="140" s="13" customFormat="1">
      <c r="A140" s="13"/>
      <c r="B140" s="251"/>
      <c r="C140" s="252"/>
      <c r="D140" s="246" t="s">
        <v>154</v>
      </c>
      <c r="E140" s="253" t="s">
        <v>1</v>
      </c>
      <c r="F140" s="254" t="s">
        <v>165</v>
      </c>
      <c r="G140" s="252"/>
      <c r="H140" s="255">
        <v>190.30000000000001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154</v>
      </c>
      <c r="AU140" s="261" t="s">
        <v>91</v>
      </c>
      <c r="AV140" s="13" t="s">
        <v>91</v>
      </c>
      <c r="AW140" s="13" t="s">
        <v>34</v>
      </c>
      <c r="AX140" s="13" t="s">
        <v>81</v>
      </c>
      <c r="AY140" s="261" t="s">
        <v>139</v>
      </c>
    </row>
    <row r="141" s="2" customFormat="1" ht="62.7" customHeight="1">
      <c r="A141" s="38"/>
      <c r="B141" s="39"/>
      <c r="C141" s="233" t="s">
        <v>166</v>
      </c>
      <c r="D141" s="233" t="s">
        <v>141</v>
      </c>
      <c r="E141" s="234" t="s">
        <v>167</v>
      </c>
      <c r="F141" s="235" t="s">
        <v>168</v>
      </c>
      <c r="G141" s="236" t="s">
        <v>159</v>
      </c>
      <c r="H141" s="237">
        <v>380.60000000000002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46</v>
      </c>
      <c r="O141" s="91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5" t="s">
        <v>145</v>
      </c>
      <c r="AT141" s="245" t="s">
        <v>141</v>
      </c>
      <c r="AU141" s="245" t="s">
        <v>91</v>
      </c>
      <c r="AY141" s="15" t="s">
        <v>139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89</v>
      </c>
      <c r="BK141" s="143">
        <f>ROUND(I141*H141,2)</f>
        <v>0</v>
      </c>
      <c r="BL141" s="15" t="s">
        <v>145</v>
      </c>
      <c r="BM141" s="245" t="s">
        <v>169</v>
      </c>
    </row>
    <row r="142" s="13" customFormat="1">
      <c r="A142" s="13"/>
      <c r="B142" s="251"/>
      <c r="C142" s="252"/>
      <c r="D142" s="246" t="s">
        <v>154</v>
      </c>
      <c r="E142" s="253" t="s">
        <v>1</v>
      </c>
      <c r="F142" s="254" t="s">
        <v>170</v>
      </c>
      <c r="G142" s="252"/>
      <c r="H142" s="255">
        <v>380.60000000000002</v>
      </c>
      <c r="I142" s="256"/>
      <c r="J142" s="252"/>
      <c r="K142" s="252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154</v>
      </c>
      <c r="AU142" s="261" t="s">
        <v>91</v>
      </c>
      <c r="AV142" s="13" t="s">
        <v>91</v>
      </c>
      <c r="AW142" s="13" t="s">
        <v>34</v>
      </c>
      <c r="AX142" s="13" t="s">
        <v>81</v>
      </c>
      <c r="AY142" s="261" t="s">
        <v>139</v>
      </c>
    </row>
    <row r="143" s="2" customFormat="1" ht="37.8" customHeight="1">
      <c r="A143" s="38"/>
      <c r="B143" s="39"/>
      <c r="C143" s="233" t="s">
        <v>171</v>
      </c>
      <c r="D143" s="233" t="s">
        <v>141</v>
      </c>
      <c r="E143" s="234" t="s">
        <v>172</v>
      </c>
      <c r="F143" s="235" t="s">
        <v>173</v>
      </c>
      <c r="G143" s="236" t="s">
        <v>174</v>
      </c>
      <c r="H143" s="237">
        <v>266.42000000000002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46</v>
      </c>
      <c r="O143" s="91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5" t="s">
        <v>145</v>
      </c>
      <c r="AT143" s="245" t="s">
        <v>141</v>
      </c>
      <c r="AU143" s="245" t="s">
        <v>91</v>
      </c>
      <c r="AY143" s="15" t="s">
        <v>139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89</v>
      </c>
      <c r="BK143" s="143">
        <f>ROUND(I143*H143,2)</f>
        <v>0</v>
      </c>
      <c r="BL143" s="15" t="s">
        <v>145</v>
      </c>
      <c r="BM143" s="245" t="s">
        <v>175</v>
      </c>
    </row>
    <row r="144" s="13" customFormat="1">
      <c r="A144" s="13"/>
      <c r="B144" s="251"/>
      <c r="C144" s="252"/>
      <c r="D144" s="246" t="s">
        <v>154</v>
      </c>
      <c r="E144" s="253" t="s">
        <v>1</v>
      </c>
      <c r="F144" s="254" t="s">
        <v>176</v>
      </c>
      <c r="G144" s="252"/>
      <c r="H144" s="255">
        <v>266.42000000000002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154</v>
      </c>
      <c r="AU144" s="261" t="s">
        <v>91</v>
      </c>
      <c r="AV144" s="13" t="s">
        <v>91</v>
      </c>
      <c r="AW144" s="13" t="s">
        <v>34</v>
      </c>
      <c r="AX144" s="13" t="s">
        <v>89</v>
      </c>
      <c r="AY144" s="261" t="s">
        <v>139</v>
      </c>
    </row>
    <row r="145" s="2" customFormat="1" ht="37.8" customHeight="1">
      <c r="A145" s="38"/>
      <c r="B145" s="39"/>
      <c r="C145" s="233" t="s">
        <v>177</v>
      </c>
      <c r="D145" s="233" t="s">
        <v>141</v>
      </c>
      <c r="E145" s="234" t="s">
        <v>178</v>
      </c>
      <c r="F145" s="235" t="s">
        <v>179</v>
      </c>
      <c r="G145" s="236" t="s">
        <v>159</v>
      </c>
      <c r="H145" s="237">
        <v>678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46</v>
      </c>
      <c r="O145" s="91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5" t="s">
        <v>145</v>
      </c>
      <c r="AT145" s="245" t="s">
        <v>141</v>
      </c>
      <c r="AU145" s="245" t="s">
        <v>91</v>
      </c>
      <c r="AY145" s="15" t="s">
        <v>139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89</v>
      </c>
      <c r="BK145" s="143">
        <f>ROUND(I145*H145,2)</f>
        <v>0</v>
      </c>
      <c r="BL145" s="15" t="s">
        <v>145</v>
      </c>
      <c r="BM145" s="245" t="s">
        <v>180</v>
      </c>
    </row>
    <row r="146" s="13" customFormat="1">
      <c r="A146" s="13"/>
      <c r="B146" s="251"/>
      <c r="C146" s="252"/>
      <c r="D146" s="246" t="s">
        <v>154</v>
      </c>
      <c r="E146" s="253" t="s">
        <v>1</v>
      </c>
      <c r="F146" s="254" t="s">
        <v>181</v>
      </c>
      <c r="G146" s="252"/>
      <c r="H146" s="255">
        <v>678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154</v>
      </c>
      <c r="AU146" s="261" t="s">
        <v>91</v>
      </c>
      <c r="AV146" s="13" t="s">
        <v>91</v>
      </c>
      <c r="AW146" s="13" t="s">
        <v>34</v>
      </c>
      <c r="AX146" s="13" t="s">
        <v>89</v>
      </c>
      <c r="AY146" s="261" t="s">
        <v>139</v>
      </c>
    </row>
    <row r="147" s="2" customFormat="1" ht="24.15" customHeight="1">
      <c r="A147" s="38"/>
      <c r="B147" s="39"/>
      <c r="C147" s="233" t="s">
        <v>182</v>
      </c>
      <c r="D147" s="233" t="s">
        <v>141</v>
      </c>
      <c r="E147" s="234" t="s">
        <v>183</v>
      </c>
      <c r="F147" s="235" t="s">
        <v>184</v>
      </c>
      <c r="G147" s="236" t="s">
        <v>151</v>
      </c>
      <c r="H147" s="237">
        <v>10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46</v>
      </c>
      <c r="O147" s="91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5" t="s">
        <v>145</v>
      </c>
      <c r="AT147" s="245" t="s">
        <v>141</v>
      </c>
      <c r="AU147" s="245" t="s">
        <v>91</v>
      </c>
      <c r="AY147" s="15" t="s">
        <v>139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89</v>
      </c>
      <c r="BK147" s="143">
        <f>ROUND(I147*H147,2)</f>
        <v>0</v>
      </c>
      <c r="BL147" s="15" t="s">
        <v>145</v>
      </c>
      <c r="BM147" s="245" t="s">
        <v>185</v>
      </c>
    </row>
    <row r="148" s="12" customFormat="1" ht="22.8" customHeight="1">
      <c r="A148" s="12"/>
      <c r="B148" s="217"/>
      <c r="C148" s="218"/>
      <c r="D148" s="219" t="s">
        <v>80</v>
      </c>
      <c r="E148" s="231" t="s">
        <v>91</v>
      </c>
      <c r="F148" s="231" t="s">
        <v>186</v>
      </c>
      <c r="G148" s="218"/>
      <c r="H148" s="218"/>
      <c r="I148" s="221"/>
      <c r="J148" s="232">
        <f>BK148</f>
        <v>0</v>
      </c>
      <c r="K148" s="218"/>
      <c r="L148" s="223"/>
      <c r="M148" s="224"/>
      <c r="N148" s="225"/>
      <c r="O148" s="225"/>
      <c r="P148" s="226">
        <f>SUM(P149:P151)</f>
        <v>0</v>
      </c>
      <c r="Q148" s="225"/>
      <c r="R148" s="226">
        <f>SUM(R149:R151)</f>
        <v>112.25999999999999</v>
      </c>
      <c r="S148" s="225"/>
      <c r="T148" s="227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8" t="s">
        <v>89</v>
      </c>
      <c r="AT148" s="229" t="s">
        <v>80</v>
      </c>
      <c r="AU148" s="229" t="s">
        <v>89</v>
      </c>
      <c r="AY148" s="228" t="s">
        <v>139</v>
      </c>
      <c r="BK148" s="230">
        <f>SUM(BK149:BK151)</f>
        <v>0</v>
      </c>
    </row>
    <row r="149" s="2" customFormat="1" ht="24.15" customHeight="1">
      <c r="A149" s="38"/>
      <c r="B149" s="39"/>
      <c r="C149" s="233" t="s">
        <v>187</v>
      </c>
      <c r="D149" s="233" t="s">
        <v>141</v>
      </c>
      <c r="E149" s="234" t="s">
        <v>188</v>
      </c>
      <c r="F149" s="235" t="s">
        <v>189</v>
      </c>
      <c r="G149" s="236" t="s">
        <v>190</v>
      </c>
      <c r="H149" s="237">
        <v>180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46</v>
      </c>
      <c r="O149" s="91"/>
      <c r="P149" s="243">
        <f>O149*H149</f>
        <v>0</v>
      </c>
      <c r="Q149" s="243">
        <v>0.108</v>
      </c>
      <c r="R149" s="243">
        <f>Q149*H149</f>
        <v>19.440000000000001</v>
      </c>
      <c r="S149" s="243">
        <v>0</v>
      </c>
      <c r="T149" s="24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5" t="s">
        <v>145</v>
      </c>
      <c r="AT149" s="245" t="s">
        <v>141</v>
      </c>
      <c r="AU149" s="245" t="s">
        <v>91</v>
      </c>
      <c r="AY149" s="15" t="s">
        <v>139</v>
      </c>
      <c r="BE149" s="143">
        <f>IF(N149="základní",J149,0)</f>
        <v>0</v>
      </c>
      <c r="BF149" s="143">
        <f>IF(N149="snížená",J149,0)</f>
        <v>0</v>
      </c>
      <c r="BG149" s="143">
        <f>IF(N149="zákl. přenesená",J149,0)</f>
        <v>0</v>
      </c>
      <c r="BH149" s="143">
        <f>IF(N149="sníž. přenesená",J149,0)</f>
        <v>0</v>
      </c>
      <c r="BI149" s="143">
        <f>IF(N149="nulová",J149,0)</f>
        <v>0</v>
      </c>
      <c r="BJ149" s="15" t="s">
        <v>89</v>
      </c>
      <c r="BK149" s="143">
        <f>ROUND(I149*H149,2)</f>
        <v>0</v>
      </c>
      <c r="BL149" s="15" t="s">
        <v>145</v>
      </c>
      <c r="BM149" s="245" t="s">
        <v>191</v>
      </c>
    </row>
    <row r="150" s="13" customFormat="1">
      <c r="A150" s="13"/>
      <c r="B150" s="251"/>
      <c r="C150" s="252"/>
      <c r="D150" s="246" t="s">
        <v>154</v>
      </c>
      <c r="E150" s="253" t="s">
        <v>1</v>
      </c>
      <c r="F150" s="254" t="s">
        <v>192</v>
      </c>
      <c r="G150" s="252"/>
      <c r="H150" s="255">
        <v>180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154</v>
      </c>
      <c r="AU150" s="261" t="s">
        <v>91</v>
      </c>
      <c r="AV150" s="13" t="s">
        <v>91</v>
      </c>
      <c r="AW150" s="13" t="s">
        <v>34</v>
      </c>
      <c r="AX150" s="13" t="s">
        <v>89</v>
      </c>
      <c r="AY150" s="261" t="s">
        <v>139</v>
      </c>
    </row>
    <row r="151" s="2" customFormat="1" ht="14.4" customHeight="1">
      <c r="A151" s="38"/>
      <c r="B151" s="39"/>
      <c r="C151" s="262" t="s">
        <v>193</v>
      </c>
      <c r="D151" s="262" t="s">
        <v>194</v>
      </c>
      <c r="E151" s="263" t="s">
        <v>195</v>
      </c>
      <c r="F151" s="264" t="s">
        <v>196</v>
      </c>
      <c r="G151" s="265" t="s">
        <v>197</v>
      </c>
      <c r="H151" s="266">
        <v>30</v>
      </c>
      <c r="I151" s="267"/>
      <c r="J151" s="268">
        <f>ROUND(I151*H151,2)</f>
        <v>0</v>
      </c>
      <c r="K151" s="269"/>
      <c r="L151" s="270"/>
      <c r="M151" s="271" t="s">
        <v>1</v>
      </c>
      <c r="N151" s="272" t="s">
        <v>46</v>
      </c>
      <c r="O151" s="91"/>
      <c r="P151" s="243">
        <f>O151*H151</f>
        <v>0</v>
      </c>
      <c r="Q151" s="243">
        <v>3.0939999999999999</v>
      </c>
      <c r="R151" s="243">
        <f>Q151*H151</f>
        <v>92.819999999999993</v>
      </c>
      <c r="S151" s="243">
        <v>0</v>
      </c>
      <c r="T151" s="24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5" t="s">
        <v>182</v>
      </c>
      <c r="AT151" s="245" t="s">
        <v>194</v>
      </c>
      <c r="AU151" s="245" t="s">
        <v>91</v>
      </c>
      <c r="AY151" s="15" t="s">
        <v>139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5" t="s">
        <v>89</v>
      </c>
      <c r="BK151" s="143">
        <f>ROUND(I151*H151,2)</f>
        <v>0</v>
      </c>
      <c r="BL151" s="15" t="s">
        <v>145</v>
      </c>
      <c r="BM151" s="245" t="s">
        <v>198</v>
      </c>
    </row>
    <row r="152" s="12" customFormat="1" ht="22.8" customHeight="1">
      <c r="A152" s="12"/>
      <c r="B152" s="217"/>
      <c r="C152" s="218"/>
      <c r="D152" s="219" t="s">
        <v>80</v>
      </c>
      <c r="E152" s="231" t="s">
        <v>156</v>
      </c>
      <c r="F152" s="231" t="s">
        <v>199</v>
      </c>
      <c r="G152" s="218"/>
      <c r="H152" s="218"/>
      <c r="I152" s="221"/>
      <c r="J152" s="232">
        <f>BK152</f>
        <v>0</v>
      </c>
      <c r="K152" s="218"/>
      <c r="L152" s="223"/>
      <c r="M152" s="224"/>
      <c r="N152" s="225"/>
      <c r="O152" s="225"/>
      <c r="P152" s="226">
        <f>SUM(P153:P175)</f>
        <v>0</v>
      </c>
      <c r="Q152" s="225"/>
      <c r="R152" s="226">
        <f>SUM(R153:R175)</f>
        <v>7.4544388499999998</v>
      </c>
      <c r="S152" s="225"/>
      <c r="T152" s="227">
        <f>SUM(T153:T175)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8" t="s">
        <v>89</v>
      </c>
      <c r="AT152" s="229" t="s">
        <v>80</v>
      </c>
      <c r="AU152" s="229" t="s">
        <v>89</v>
      </c>
      <c r="AY152" s="228" t="s">
        <v>139</v>
      </c>
      <c r="BK152" s="230">
        <f>SUM(BK153:BK175)</f>
        <v>0</v>
      </c>
    </row>
    <row r="153" s="2" customFormat="1" ht="62.7" customHeight="1">
      <c r="A153" s="38"/>
      <c r="B153" s="39"/>
      <c r="C153" s="233" t="s">
        <v>200</v>
      </c>
      <c r="D153" s="233" t="s">
        <v>141</v>
      </c>
      <c r="E153" s="234" t="s">
        <v>201</v>
      </c>
      <c r="F153" s="235" t="s">
        <v>202</v>
      </c>
      <c r="G153" s="236" t="s">
        <v>159</v>
      </c>
      <c r="H153" s="237">
        <v>107.13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46</v>
      </c>
      <c r="O153" s="91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5" t="s">
        <v>145</v>
      </c>
      <c r="AT153" s="245" t="s">
        <v>141</v>
      </c>
      <c r="AU153" s="245" t="s">
        <v>91</v>
      </c>
      <c r="AY153" s="15" t="s">
        <v>139</v>
      </c>
      <c r="BE153" s="143">
        <f>IF(N153="základní",J153,0)</f>
        <v>0</v>
      </c>
      <c r="BF153" s="143">
        <f>IF(N153="snížená",J153,0)</f>
        <v>0</v>
      </c>
      <c r="BG153" s="143">
        <f>IF(N153="zákl. přenesená",J153,0)</f>
        <v>0</v>
      </c>
      <c r="BH153" s="143">
        <f>IF(N153="sníž. přenesená",J153,0)</f>
        <v>0</v>
      </c>
      <c r="BI153" s="143">
        <f>IF(N153="nulová",J153,0)</f>
        <v>0</v>
      </c>
      <c r="BJ153" s="15" t="s">
        <v>89</v>
      </c>
      <c r="BK153" s="143">
        <f>ROUND(I153*H153,2)</f>
        <v>0</v>
      </c>
      <c r="BL153" s="15" t="s">
        <v>145</v>
      </c>
      <c r="BM153" s="245" t="s">
        <v>203</v>
      </c>
    </row>
    <row r="154" s="13" customFormat="1">
      <c r="A154" s="13"/>
      <c r="B154" s="251"/>
      <c r="C154" s="252"/>
      <c r="D154" s="246" t="s">
        <v>154</v>
      </c>
      <c r="E154" s="253" t="s">
        <v>1</v>
      </c>
      <c r="F154" s="254" t="s">
        <v>204</v>
      </c>
      <c r="G154" s="252"/>
      <c r="H154" s="255">
        <v>52.340000000000003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154</v>
      </c>
      <c r="AU154" s="261" t="s">
        <v>91</v>
      </c>
      <c r="AV154" s="13" t="s">
        <v>91</v>
      </c>
      <c r="AW154" s="13" t="s">
        <v>34</v>
      </c>
      <c r="AX154" s="13" t="s">
        <v>81</v>
      </c>
      <c r="AY154" s="261" t="s">
        <v>139</v>
      </c>
    </row>
    <row r="155" s="13" customFormat="1">
      <c r="A155" s="13"/>
      <c r="B155" s="251"/>
      <c r="C155" s="252"/>
      <c r="D155" s="246" t="s">
        <v>154</v>
      </c>
      <c r="E155" s="253" t="s">
        <v>1</v>
      </c>
      <c r="F155" s="254" t="s">
        <v>205</v>
      </c>
      <c r="G155" s="252"/>
      <c r="H155" s="255">
        <v>51.030000000000001</v>
      </c>
      <c r="I155" s="256"/>
      <c r="J155" s="252"/>
      <c r="K155" s="252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154</v>
      </c>
      <c r="AU155" s="261" t="s">
        <v>91</v>
      </c>
      <c r="AV155" s="13" t="s">
        <v>91</v>
      </c>
      <c r="AW155" s="13" t="s">
        <v>34</v>
      </c>
      <c r="AX155" s="13" t="s">
        <v>81</v>
      </c>
      <c r="AY155" s="261" t="s">
        <v>139</v>
      </c>
    </row>
    <row r="156" s="13" customFormat="1">
      <c r="A156" s="13"/>
      <c r="B156" s="251"/>
      <c r="C156" s="252"/>
      <c r="D156" s="246" t="s">
        <v>154</v>
      </c>
      <c r="E156" s="253" t="s">
        <v>1</v>
      </c>
      <c r="F156" s="254" t="s">
        <v>206</v>
      </c>
      <c r="G156" s="252"/>
      <c r="H156" s="255">
        <v>3.7599999999999998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154</v>
      </c>
      <c r="AU156" s="261" t="s">
        <v>91</v>
      </c>
      <c r="AV156" s="13" t="s">
        <v>91</v>
      </c>
      <c r="AW156" s="13" t="s">
        <v>34</v>
      </c>
      <c r="AX156" s="13" t="s">
        <v>81</v>
      </c>
      <c r="AY156" s="261" t="s">
        <v>139</v>
      </c>
    </row>
    <row r="157" s="2" customFormat="1" ht="76.35" customHeight="1">
      <c r="A157" s="38"/>
      <c r="B157" s="39"/>
      <c r="C157" s="233" t="s">
        <v>207</v>
      </c>
      <c r="D157" s="233" t="s">
        <v>141</v>
      </c>
      <c r="E157" s="234" t="s">
        <v>208</v>
      </c>
      <c r="F157" s="235" t="s">
        <v>209</v>
      </c>
      <c r="G157" s="236" t="s">
        <v>190</v>
      </c>
      <c r="H157" s="237">
        <v>296.44600000000003</v>
      </c>
      <c r="I157" s="238"/>
      <c r="J157" s="239">
        <f>ROUND(I157*H157,2)</f>
        <v>0</v>
      </c>
      <c r="K157" s="240"/>
      <c r="L157" s="41"/>
      <c r="M157" s="241" t="s">
        <v>1</v>
      </c>
      <c r="N157" s="242" t="s">
        <v>46</v>
      </c>
      <c r="O157" s="91"/>
      <c r="P157" s="243">
        <f>O157*H157</f>
        <v>0</v>
      </c>
      <c r="Q157" s="243">
        <v>0.00726</v>
      </c>
      <c r="R157" s="243">
        <f>Q157*H157</f>
        <v>2.1521979600000001</v>
      </c>
      <c r="S157" s="243">
        <v>0</v>
      </c>
      <c r="T157" s="24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5" t="s">
        <v>145</v>
      </c>
      <c r="AT157" s="245" t="s">
        <v>141</v>
      </c>
      <c r="AU157" s="245" t="s">
        <v>91</v>
      </c>
      <c r="AY157" s="15" t="s">
        <v>139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5" t="s">
        <v>89</v>
      </c>
      <c r="BK157" s="143">
        <f>ROUND(I157*H157,2)</f>
        <v>0</v>
      </c>
      <c r="BL157" s="15" t="s">
        <v>145</v>
      </c>
      <c r="BM157" s="245" t="s">
        <v>210</v>
      </c>
    </row>
    <row r="158" s="13" customFormat="1">
      <c r="A158" s="13"/>
      <c r="B158" s="251"/>
      <c r="C158" s="252"/>
      <c r="D158" s="246" t="s">
        <v>154</v>
      </c>
      <c r="E158" s="253" t="s">
        <v>1</v>
      </c>
      <c r="F158" s="254" t="s">
        <v>211</v>
      </c>
      <c r="G158" s="252"/>
      <c r="H158" s="255">
        <v>178.446</v>
      </c>
      <c r="I158" s="256"/>
      <c r="J158" s="252"/>
      <c r="K158" s="252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154</v>
      </c>
      <c r="AU158" s="261" t="s">
        <v>91</v>
      </c>
      <c r="AV158" s="13" t="s">
        <v>91</v>
      </c>
      <c r="AW158" s="13" t="s">
        <v>34</v>
      </c>
      <c r="AX158" s="13" t="s">
        <v>81</v>
      </c>
      <c r="AY158" s="261" t="s">
        <v>139</v>
      </c>
    </row>
    <row r="159" s="13" customFormat="1">
      <c r="A159" s="13"/>
      <c r="B159" s="251"/>
      <c r="C159" s="252"/>
      <c r="D159" s="246" t="s">
        <v>154</v>
      </c>
      <c r="E159" s="253" t="s">
        <v>1</v>
      </c>
      <c r="F159" s="254" t="s">
        <v>212</v>
      </c>
      <c r="G159" s="252"/>
      <c r="H159" s="255">
        <v>118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154</v>
      </c>
      <c r="AU159" s="261" t="s">
        <v>91</v>
      </c>
      <c r="AV159" s="13" t="s">
        <v>91</v>
      </c>
      <c r="AW159" s="13" t="s">
        <v>34</v>
      </c>
      <c r="AX159" s="13" t="s">
        <v>81</v>
      </c>
      <c r="AY159" s="261" t="s">
        <v>139</v>
      </c>
    </row>
    <row r="160" s="2" customFormat="1" ht="76.35" customHeight="1">
      <c r="A160" s="38"/>
      <c r="B160" s="39"/>
      <c r="C160" s="233" t="s">
        <v>213</v>
      </c>
      <c r="D160" s="233" t="s">
        <v>141</v>
      </c>
      <c r="E160" s="234" t="s">
        <v>214</v>
      </c>
      <c r="F160" s="235" t="s">
        <v>215</v>
      </c>
      <c r="G160" s="236" t="s">
        <v>190</v>
      </c>
      <c r="H160" s="237">
        <v>1.4139999999999999</v>
      </c>
      <c r="I160" s="238"/>
      <c r="J160" s="239">
        <f>ROUND(I160*H160,2)</f>
        <v>0</v>
      </c>
      <c r="K160" s="240"/>
      <c r="L160" s="41"/>
      <c r="M160" s="241" t="s">
        <v>1</v>
      </c>
      <c r="N160" s="242" t="s">
        <v>46</v>
      </c>
      <c r="O160" s="91"/>
      <c r="P160" s="243">
        <f>O160*H160</f>
        <v>0</v>
      </c>
      <c r="Q160" s="243">
        <v>0.0088800000000000007</v>
      </c>
      <c r="R160" s="243">
        <f>Q160*H160</f>
        <v>0.012556320000000001</v>
      </c>
      <c r="S160" s="243">
        <v>0</v>
      </c>
      <c r="T160" s="24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5" t="s">
        <v>145</v>
      </c>
      <c r="AT160" s="245" t="s">
        <v>141</v>
      </c>
      <c r="AU160" s="245" t="s">
        <v>91</v>
      </c>
      <c r="AY160" s="15" t="s">
        <v>139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5" t="s">
        <v>89</v>
      </c>
      <c r="BK160" s="143">
        <f>ROUND(I160*H160,2)</f>
        <v>0</v>
      </c>
      <c r="BL160" s="15" t="s">
        <v>145</v>
      </c>
      <c r="BM160" s="245" t="s">
        <v>216</v>
      </c>
    </row>
    <row r="161" s="13" customFormat="1">
      <c r="A161" s="13"/>
      <c r="B161" s="251"/>
      <c r="C161" s="252"/>
      <c r="D161" s="246" t="s">
        <v>154</v>
      </c>
      <c r="E161" s="253" t="s">
        <v>1</v>
      </c>
      <c r="F161" s="254" t="s">
        <v>217</v>
      </c>
      <c r="G161" s="252"/>
      <c r="H161" s="255">
        <v>1.4139999999999999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154</v>
      </c>
      <c r="AU161" s="261" t="s">
        <v>91</v>
      </c>
      <c r="AV161" s="13" t="s">
        <v>91</v>
      </c>
      <c r="AW161" s="13" t="s">
        <v>34</v>
      </c>
      <c r="AX161" s="13" t="s">
        <v>89</v>
      </c>
      <c r="AY161" s="261" t="s">
        <v>139</v>
      </c>
    </row>
    <row r="162" s="2" customFormat="1" ht="76.35" customHeight="1">
      <c r="A162" s="38"/>
      <c r="B162" s="39"/>
      <c r="C162" s="233" t="s">
        <v>218</v>
      </c>
      <c r="D162" s="233" t="s">
        <v>141</v>
      </c>
      <c r="E162" s="234" t="s">
        <v>219</v>
      </c>
      <c r="F162" s="235" t="s">
        <v>220</v>
      </c>
      <c r="G162" s="236" t="s">
        <v>190</v>
      </c>
      <c r="H162" s="237">
        <v>296.44600000000003</v>
      </c>
      <c r="I162" s="238"/>
      <c r="J162" s="239">
        <f>ROUND(I162*H162,2)</f>
        <v>0</v>
      </c>
      <c r="K162" s="240"/>
      <c r="L162" s="41"/>
      <c r="M162" s="241" t="s">
        <v>1</v>
      </c>
      <c r="N162" s="242" t="s">
        <v>46</v>
      </c>
      <c r="O162" s="91"/>
      <c r="P162" s="243">
        <f>O162*H162</f>
        <v>0</v>
      </c>
      <c r="Q162" s="243">
        <v>0.00085999999999999998</v>
      </c>
      <c r="R162" s="243">
        <f>Q162*H162</f>
        <v>0.25494356000000001</v>
      </c>
      <c r="S162" s="243">
        <v>0</v>
      </c>
      <c r="T162" s="24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5" t="s">
        <v>145</v>
      </c>
      <c r="AT162" s="245" t="s">
        <v>141</v>
      </c>
      <c r="AU162" s="245" t="s">
        <v>91</v>
      </c>
      <c r="AY162" s="15" t="s">
        <v>139</v>
      </c>
      <c r="BE162" s="143">
        <f>IF(N162="základní",J162,0)</f>
        <v>0</v>
      </c>
      <c r="BF162" s="143">
        <f>IF(N162="snížená",J162,0)</f>
        <v>0</v>
      </c>
      <c r="BG162" s="143">
        <f>IF(N162="zákl. přenesená",J162,0)</f>
        <v>0</v>
      </c>
      <c r="BH162" s="143">
        <f>IF(N162="sníž. přenesená",J162,0)</f>
        <v>0</v>
      </c>
      <c r="BI162" s="143">
        <f>IF(N162="nulová",J162,0)</f>
        <v>0</v>
      </c>
      <c r="BJ162" s="15" t="s">
        <v>89</v>
      </c>
      <c r="BK162" s="143">
        <f>ROUND(I162*H162,2)</f>
        <v>0</v>
      </c>
      <c r="BL162" s="15" t="s">
        <v>145</v>
      </c>
      <c r="BM162" s="245" t="s">
        <v>221</v>
      </c>
    </row>
    <row r="163" s="13" customFormat="1">
      <c r="A163" s="13"/>
      <c r="B163" s="251"/>
      <c r="C163" s="252"/>
      <c r="D163" s="246" t="s">
        <v>154</v>
      </c>
      <c r="E163" s="253" t="s">
        <v>1</v>
      </c>
      <c r="F163" s="254" t="s">
        <v>211</v>
      </c>
      <c r="G163" s="252"/>
      <c r="H163" s="255">
        <v>178.446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154</v>
      </c>
      <c r="AU163" s="261" t="s">
        <v>91</v>
      </c>
      <c r="AV163" s="13" t="s">
        <v>91</v>
      </c>
      <c r="AW163" s="13" t="s">
        <v>34</v>
      </c>
      <c r="AX163" s="13" t="s">
        <v>81</v>
      </c>
      <c r="AY163" s="261" t="s">
        <v>139</v>
      </c>
    </row>
    <row r="164" s="13" customFormat="1">
      <c r="A164" s="13"/>
      <c r="B164" s="251"/>
      <c r="C164" s="252"/>
      <c r="D164" s="246" t="s">
        <v>154</v>
      </c>
      <c r="E164" s="253" t="s">
        <v>1</v>
      </c>
      <c r="F164" s="254" t="s">
        <v>212</v>
      </c>
      <c r="G164" s="252"/>
      <c r="H164" s="255">
        <v>118</v>
      </c>
      <c r="I164" s="256"/>
      <c r="J164" s="252"/>
      <c r="K164" s="252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154</v>
      </c>
      <c r="AU164" s="261" t="s">
        <v>91</v>
      </c>
      <c r="AV164" s="13" t="s">
        <v>91</v>
      </c>
      <c r="AW164" s="13" t="s">
        <v>34</v>
      </c>
      <c r="AX164" s="13" t="s">
        <v>81</v>
      </c>
      <c r="AY164" s="261" t="s">
        <v>139</v>
      </c>
    </row>
    <row r="165" s="2" customFormat="1" ht="76.35" customHeight="1">
      <c r="A165" s="38"/>
      <c r="B165" s="39"/>
      <c r="C165" s="233" t="s">
        <v>8</v>
      </c>
      <c r="D165" s="233" t="s">
        <v>141</v>
      </c>
      <c r="E165" s="234" t="s">
        <v>222</v>
      </c>
      <c r="F165" s="235" t="s">
        <v>223</v>
      </c>
      <c r="G165" s="236" t="s">
        <v>190</v>
      </c>
      <c r="H165" s="237">
        <v>1.4139999999999999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46</v>
      </c>
      <c r="O165" s="91"/>
      <c r="P165" s="243">
        <f>O165*H165</f>
        <v>0</v>
      </c>
      <c r="Q165" s="243">
        <v>0.0010200000000000001</v>
      </c>
      <c r="R165" s="243">
        <f>Q165*H165</f>
        <v>0.00144228</v>
      </c>
      <c r="S165" s="243">
        <v>0</v>
      </c>
      <c r="T165" s="24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5" t="s">
        <v>145</v>
      </c>
      <c r="AT165" s="245" t="s">
        <v>141</v>
      </c>
      <c r="AU165" s="245" t="s">
        <v>91</v>
      </c>
      <c r="AY165" s="15" t="s">
        <v>139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5" t="s">
        <v>89</v>
      </c>
      <c r="BK165" s="143">
        <f>ROUND(I165*H165,2)</f>
        <v>0</v>
      </c>
      <c r="BL165" s="15" t="s">
        <v>145</v>
      </c>
      <c r="BM165" s="245" t="s">
        <v>224</v>
      </c>
    </row>
    <row r="166" s="13" customFormat="1">
      <c r="A166" s="13"/>
      <c r="B166" s="251"/>
      <c r="C166" s="252"/>
      <c r="D166" s="246" t="s">
        <v>154</v>
      </c>
      <c r="E166" s="253" t="s">
        <v>1</v>
      </c>
      <c r="F166" s="254" t="s">
        <v>217</v>
      </c>
      <c r="G166" s="252"/>
      <c r="H166" s="255">
        <v>1.4139999999999999</v>
      </c>
      <c r="I166" s="256"/>
      <c r="J166" s="252"/>
      <c r="K166" s="252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154</v>
      </c>
      <c r="AU166" s="261" t="s">
        <v>91</v>
      </c>
      <c r="AV166" s="13" t="s">
        <v>91</v>
      </c>
      <c r="AW166" s="13" t="s">
        <v>34</v>
      </c>
      <c r="AX166" s="13" t="s">
        <v>89</v>
      </c>
      <c r="AY166" s="261" t="s">
        <v>139</v>
      </c>
    </row>
    <row r="167" s="2" customFormat="1" ht="76.35" customHeight="1">
      <c r="A167" s="38"/>
      <c r="B167" s="39"/>
      <c r="C167" s="233" t="s">
        <v>225</v>
      </c>
      <c r="D167" s="233" t="s">
        <v>141</v>
      </c>
      <c r="E167" s="234" t="s">
        <v>226</v>
      </c>
      <c r="F167" s="235" t="s">
        <v>227</v>
      </c>
      <c r="G167" s="236" t="s">
        <v>174</v>
      </c>
      <c r="H167" s="237">
        <v>0.16600000000000001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46</v>
      </c>
      <c r="O167" s="91"/>
      <c r="P167" s="243">
        <f>O167*H167</f>
        <v>0</v>
      </c>
      <c r="Q167" s="243">
        <v>1.09528</v>
      </c>
      <c r="R167" s="243">
        <f>Q167*H167</f>
        <v>0.18181648</v>
      </c>
      <c r="S167" s="243">
        <v>0</v>
      </c>
      <c r="T167" s="24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5" t="s">
        <v>145</v>
      </c>
      <c r="AT167" s="245" t="s">
        <v>141</v>
      </c>
      <c r="AU167" s="245" t="s">
        <v>91</v>
      </c>
      <c r="AY167" s="15" t="s">
        <v>139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5" t="s">
        <v>89</v>
      </c>
      <c r="BK167" s="143">
        <f>ROUND(I167*H167,2)</f>
        <v>0</v>
      </c>
      <c r="BL167" s="15" t="s">
        <v>145</v>
      </c>
      <c r="BM167" s="245" t="s">
        <v>228</v>
      </c>
    </row>
    <row r="168" s="13" customFormat="1">
      <c r="A168" s="13"/>
      <c r="B168" s="251"/>
      <c r="C168" s="252"/>
      <c r="D168" s="246" t="s">
        <v>154</v>
      </c>
      <c r="E168" s="253" t="s">
        <v>1</v>
      </c>
      <c r="F168" s="254" t="s">
        <v>229</v>
      </c>
      <c r="G168" s="252"/>
      <c r="H168" s="255">
        <v>0.16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154</v>
      </c>
      <c r="AU168" s="261" t="s">
        <v>91</v>
      </c>
      <c r="AV168" s="13" t="s">
        <v>91</v>
      </c>
      <c r="AW168" s="13" t="s">
        <v>34</v>
      </c>
      <c r="AX168" s="13" t="s">
        <v>81</v>
      </c>
      <c r="AY168" s="261" t="s">
        <v>139</v>
      </c>
    </row>
    <row r="169" s="13" customFormat="1">
      <c r="A169" s="13"/>
      <c r="B169" s="251"/>
      <c r="C169" s="252"/>
      <c r="D169" s="246" t="s">
        <v>154</v>
      </c>
      <c r="E169" s="253" t="s">
        <v>1</v>
      </c>
      <c r="F169" s="254" t="s">
        <v>230</v>
      </c>
      <c r="G169" s="252"/>
      <c r="H169" s="255">
        <v>0.0060000000000000001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154</v>
      </c>
      <c r="AU169" s="261" t="s">
        <v>91</v>
      </c>
      <c r="AV169" s="13" t="s">
        <v>91</v>
      </c>
      <c r="AW169" s="13" t="s">
        <v>34</v>
      </c>
      <c r="AX169" s="13" t="s">
        <v>81</v>
      </c>
      <c r="AY169" s="261" t="s">
        <v>139</v>
      </c>
    </row>
    <row r="170" s="2" customFormat="1" ht="76.35" customHeight="1">
      <c r="A170" s="38"/>
      <c r="B170" s="39"/>
      <c r="C170" s="233" t="s">
        <v>231</v>
      </c>
      <c r="D170" s="233" t="s">
        <v>141</v>
      </c>
      <c r="E170" s="234" t="s">
        <v>232</v>
      </c>
      <c r="F170" s="235" t="s">
        <v>233</v>
      </c>
      <c r="G170" s="236" t="s">
        <v>174</v>
      </c>
      <c r="H170" s="237">
        <v>1.095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46</v>
      </c>
      <c r="O170" s="91"/>
      <c r="P170" s="243">
        <f>O170*H170</f>
        <v>0</v>
      </c>
      <c r="Q170" s="243">
        <v>1.0556000000000001</v>
      </c>
      <c r="R170" s="243">
        <f>Q170*H170</f>
        <v>1.1558820000000001</v>
      </c>
      <c r="S170" s="243">
        <v>0</v>
      </c>
      <c r="T170" s="24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5" t="s">
        <v>145</v>
      </c>
      <c r="AT170" s="245" t="s">
        <v>141</v>
      </c>
      <c r="AU170" s="245" t="s">
        <v>91</v>
      </c>
      <c r="AY170" s="15" t="s">
        <v>139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5" t="s">
        <v>89</v>
      </c>
      <c r="BK170" s="143">
        <f>ROUND(I170*H170,2)</f>
        <v>0</v>
      </c>
      <c r="BL170" s="15" t="s">
        <v>145</v>
      </c>
      <c r="BM170" s="245" t="s">
        <v>234</v>
      </c>
    </row>
    <row r="171" s="13" customFormat="1">
      <c r="A171" s="13"/>
      <c r="B171" s="251"/>
      <c r="C171" s="252"/>
      <c r="D171" s="246" t="s">
        <v>154</v>
      </c>
      <c r="E171" s="253" t="s">
        <v>1</v>
      </c>
      <c r="F171" s="254" t="s">
        <v>235</v>
      </c>
      <c r="G171" s="252"/>
      <c r="H171" s="255">
        <v>0.68700000000000006</v>
      </c>
      <c r="I171" s="256"/>
      <c r="J171" s="252"/>
      <c r="K171" s="252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154</v>
      </c>
      <c r="AU171" s="261" t="s">
        <v>91</v>
      </c>
      <c r="AV171" s="13" t="s">
        <v>91</v>
      </c>
      <c r="AW171" s="13" t="s">
        <v>34</v>
      </c>
      <c r="AX171" s="13" t="s">
        <v>81</v>
      </c>
      <c r="AY171" s="261" t="s">
        <v>139</v>
      </c>
    </row>
    <row r="172" s="13" customFormat="1">
      <c r="A172" s="13"/>
      <c r="B172" s="251"/>
      <c r="C172" s="252"/>
      <c r="D172" s="246" t="s">
        <v>154</v>
      </c>
      <c r="E172" s="253" t="s">
        <v>1</v>
      </c>
      <c r="F172" s="254" t="s">
        <v>236</v>
      </c>
      <c r="G172" s="252"/>
      <c r="H172" s="255">
        <v>0.40799999999999997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154</v>
      </c>
      <c r="AU172" s="261" t="s">
        <v>91</v>
      </c>
      <c r="AV172" s="13" t="s">
        <v>91</v>
      </c>
      <c r="AW172" s="13" t="s">
        <v>34</v>
      </c>
      <c r="AX172" s="13" t="s">
        <v>81</v>
      </c>
      <c r="AY172" s="261" t="s">
        <v>139</v>
      </c>
    </row>
    <row r="173" s="2" customFormat="1" ht="90" customHeight="1">
      <c r="A173" s="38"/>
      <c r="B173" s="39"/>
      <c r="C173" s="233" t="s">
        <v>237</v>
      </c>
      <c r="D173" s="233" t="s">
        <v>141</v>
      </c>
      <c r="E173" s="234" t="s">
        <v>238</v>
      </c>
      <c r="F173" s="235" t="s">
        <v>239</v>
      </c>
      <c r="G173" s="236" t="s">
        <v>174</v>
      </c>
      <c r="H173" s="237">
        <v>3.5550000000000002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46</v>
      </c>
      <c r="O173" s="91"/>
      <c r="P173" s="243">
        <f>O173*H173</f>
        <v>0</v>
      </c>
      <c r="Q173" s="243">
        <v>1.03955</v>
      </c>
      <c r="R173" s="243">
        <f>Q173*H173</f>
        <v>3.69560025</v>
      </c>
      <c r="S173" s="243">
        <v>0</v>
      </c>
      <c r="T173" s="24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5" t="s">
        <v>145</v>
      </c>
      <c r="AT173" s="245" t="s">
        <v>141</v>
      </c>
      <c r="AU173" s="245" t="s">
        <v>91</v>
      </c>
      <c r="AY173" s="15" t="s">
        <v>139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5" t="s">
        <v>89</v>
      </c>
      <c r="BK173" s="143">
        <f>ROUND(I173*H173,2)</f>
        <v>0</v>
      </c>
      <c r="BL173" s="15" t="s">
        <v>145</v>
      </c>
      <c r="BM173" s="245" t="s">
        <v>240</v>
      </c>
    </row>
    <row r="174" s="13" customFormat="1">
      <c r="A174" s="13"/>
      <c r="B174" s="251"/>
      <c r="C174" s="252"/>
      <c r="D174" s="246" t="s">
        <v>154</v>
      </c>
      <c r="E174" s="253" t="s">
        <v>1</v>
      </c>
      <c r="F174" s="254" t="s">
        <v>241</v>
      </c>
      <c r="G174" s="252"/>
      <c r="H174" s="255">
        <v>2.6259999999999999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154</v>
      </c>
      <c r="AU174" s="261" t="s">
        <v>91</v>
      </c>
      <c r="AV174" s="13" t="s">
        <v>91</v>
      </c>
      <c r="AW174" s="13" t="s">
        <v>34</v>
      </c>
      <c r="AX174" s="13" t="s">
        <v>81</v>
      </c>
      <c r="AY174" s="261" t="s">
        <v>139</v>
      </c>
    </row>
    <row r="175" s="13" customFormat="1">
      <c r="A175" s="13"/>
      <c r="B175" s="251"/>
      <c r="C175" s="252"/>
      <c r="D175" s="246" t="s">
        <v>154</v>
      </c>
      <c r="E175" s="253" t="s">
        <v>1</v>
      </c>
      <c r="F175" s="254" t="s">
        <v>242</v>
      </c>
      <c r="G175" s="252"/>
      <c r="H175" s="255">
        <v>0.92900000000000005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154</v>
      </c>
      <c r="AU175" s="261" t="s">
        <v>91</v>
      </c>
      <c r="AV175" s="13" t="s">
        <v>91</v>
      </c>
      <c r="AW175" s="13" t="s">
        <v>34</v>
      </c>
      <c r="AX175" s="13" t="s">
        <v>81</v>
      </c>
      <c r="AY175" s="261" t="s">
        <v>139</v>
      </c>
    </row>
    <row r="176" s="12" customFormat="1" ht="22.8" customHeight="1">
      <c r="A176" s="12"/>
      <c r="B176" s="217"/>
      <c r="C176" s="218"/>
      <c r="D176" s="219" t="s">
        <v>80</v>
      </c>
      <c r="E176" s="231" t="s">
        <v>145</v>
      </c>
      <c r="F176" s="231" t="s">
        <v>243</v>
      </c>
      <c r="G176" s="218"/>
      <c r="H176" s="218"/>
      <c r="I176" s="221"/>
      <c r="J176" s="232">
        <f>BK176</f>
        <v>0</v>
      </c>
      <c r="K176" s="218"/>
      <c r="L176" s="223"/>
      <c r="M176" s="224"/>
      <c r="N176" s="225"/>
      <c r="O176" s="225"/>
      <c r="P176" s="226">
        <f>SUM(P177:P180)</f>
        <v>0</v>
      </c>
      <c r="Q176" s="225"/>
      <c r="R176" s="226">
        <f>SUM(R177:R180)</f>
        <v>254.95007999999999</v>
      </c>
      <c r="S176" s="225"/>
      <c r="T176" s="227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8" t="s">
        <v>89</v>
      </c>
      <c r="AT176" s="229" t="s">
        <v>80</v>
      </c>
      <c r="AU176" s="229" t="s">
        <v>89</v>
      </c>
      <c r="AY176" s="228" t="s">
        <v>139</v>
      </c>
      <c r="BK176" s="230">
        <f>SUM(BK177:BK180)</f>
        <v>0</v>
      </c>
    </row>
    <row r="177" s="2" customFormat="1" ht="37.8" customHeight="1">
      <c r="A177" s="38"/>
      <c r="B177" s="39"/>
      <c r="C177" s="233" t="s">
        <v>244</v>
      </c>
      <c r="D177" s="233" t="s">
        <v>141</v>
      </c>
      <c r="E177" s="234" t="s">
        <v>245</v>
      </c>
      <c r="F177" s="235" t="s">
        <v>246</v>
      </c>
      <c r="G177" s="236" t="s">
        <v>159</v>
      </c>
      <c r="H177" s="237">
        <v>105.59999999999999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46</v>
      </c>
      <c r="O177" s="91"/>
      <c r="P177" s="243">
        <f>O177*H177</f>
        <v>0</v>
      </c>
      <c r="Q177" s="243">
        <v>2.4142999999999999</v>
      </c>
      <c r="R177" s="243">
        <f>Q177*H177</f>
        <v>254.95007999999999</v>
      </c>
      <c r="S177" s="243">
        <v>0</v>
      </c>
      <c r="T177" s="24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5" t="s">
        <v>145</v>
      </c>
      <c r="AT177" s="245" t="s">
        <v>141</v>
      </c>
      <c r="AU177" s="245" t="s">
        <v>91</v>
      </c>
      <c r="AY177" s="15" t="s">
        <v>139</v>
      </c>
      <c r="BE177" s="143">
        <f>IF(N177="základní",J177,0)</f>
        <v>0</v>
      </c>
      <c r="BF177" s="143">
        <f>IF(N177="snížená",J177,0)</f>
        <v>0</v>
      </c>
      <c r="BG177" s="143">
        <f>IF(N177="zákl. přenesená",J177,0)</f>
        <v>0</v>
      </c>
      <c r="BH177" s="143">
        <f>IF(N177="sníž. přenesená",J177,0)</f>
        <v>0</v>
      </c>
      <c r="BI177" s="143">
        <f>IF(N177="nulová",J177,0)</f>
        <v>0</v>
      </c>
      <c r="BJ177" s="15" t="s">
        <v>89</v>
      </c>
      <c r="BK177" s="143">
        <f>ROUND(I177*H177,2)</f>
        <v>0</v>
      </c>
      <c r="BL177" s="15" t="s">
        <v>145</v>
      </c>
      <c r="BM177" s="245" t="s">
        <v>247</v>
      </c>
    </row>
    <row r="178" s="13" customFormat="1">
      <c r="A178" s="13"/>
      <c r="B178" s="251"/>
      <c r="C178" s="252"/>
      <c r="D178" s="246" t="s">
        <v>154</v>
      </c>
      <c r="E178" s="253" t="s">
        <v>1</v>
      </c>
      <c r="F178" s="254" t="s">
        <v>248</v>
      </c>
      <c r="G178" s="252"/>
      <c r="H178" s="255">
        <v>105.59999999999999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154</v>
      </c>
      <c r="AU178" s="261" t="s">
        <v>91</v>
      </c>
      <c r="AV178" s="13" t="s">
        <v>91</v>
      </c>
      <c r="AW178" s="13" t="s">
        <v>34</v>
      </c>
      <c r="AX178" s="13" t="s">
        <v>89</v>
      </c>
      <c r="AY178" s="261" t="s">
        <v>139</v>
      </c>
    </row>
    <row r="179" s="2" customFormat="1" ht="24.15" customHeight="1">
      <c r="A179" s="38"/>
      <c r="B179" s="39"/>
      <c r="C179" s="233" t="s">
        <v>249</v>
      </c>
      <c r="D179" s="233" t="s">
        <v>141</v>
      </c>
      <c r="E179" s="234" t="s">
        <v>250</v>
      </c>
      <c r="F179" s="235" t="s">
        <v>251</v>
      </c>
      <c r="G179" s="236" t="s">
        <v>190</v>
      </c>
      <c r="H179" s="237">
        <v>352</v>
      </c>
      <c r="I179" s="238"/>
      <c r="J179" s="239">
        <f>ROUND(I179*H179,2)</f>
        <v>0</v>
      </c>
      <c r="K179" s="240"/>
      <c r="L179" s="41"/>
      <c r="M179" s="241" t="s">
        <v>1</v>
      </c>
      <c r="N179" s="242" t="s">
        <v>46</v>
      </c>
      <c r="O179" s="91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5" t="s">
        <v>145</v>
      </c>
      <c r="AT179" s="245" t="s">
        <v>141</v>
      </c>
      <c r="AU179" s="245" t="s">
        <v>91</v>
      </c>
      <c r="AY179" s="15" t="s">
        <v>139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5" t="s">
        <v>89</v>
      </c>
      <c r="BK179" s="143">
        <f>ROUND(I179*H179,2)</f>
        <v>0</v>
      </c>
      <c r="BL179" s="15" t="s">
        <v>145</v>
      </c>
      <c r="BM179" s="245" t="s">
        <v>252</v>
      </c>
    </row>
    <row r="180" s="13" customFormat="1">
      <c r="A180" s="13"/>
      <c r="B180" s="251"/>
      <c r="C180" s="252"/>
      <c r="D180" s="246" t="s">
        <v>154</v>
      </c>
      <c r="E180" s="253" t="s">
        <v>1</v>
      </c>
      <c r="F180" s="254" t="s">
        <v>253</v>
      </c>
      <c r="G180" s="252"/>
      <c r="H180" s="255">
        <v>352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154</v>
      </c>
      <c r="AU180" s="261" t="s">
        <v>91</v>
      </c>
      <c r="AV180" s="13" t="s">
        <v>91</v>
      </c>
      <c r="AW180" s="13" t="s">
        <v>34</v>
      </c>
      <c r="AX180" s="13" t="s">
        <v>89</v>
      </c>
      <c r="AY180" s="261" t="s">
        <v>139</v>
      </c>
    </row>
    <row r="181" s="12" customFormat="1" ht="22.8" customHeight="1">
      <c r="A181" s="12"/>
      <c r="B181" s="217"/>
      <c r="C181" s="218"/>
      <c r="D181" s="219" t="s">
        <v>80</v>
      </c>
      <c r="E181" s="231" t="s">
        <v>182</v>
      </c>
      <c r="F181" s="231" t="s">
        <v>254</v>
      </c>
      <c r="G181" s="218"/>
      <c r="H181" s="218"/>
      <c r="I181" s="221"/>
      <c r="J181" s="232">
        <f>BK181</f>
        <v>0</v>
      </c>
      <c r="K181" s="218"/>
      <c r="L181" s="223"/>
      <c r="M181" s="224"/>
      <c r="N181" s="225"/>
      <c r="O181" s="225"/>
      <c r="P181" s="226">
        <f>SUM(P182:P188)</f>
        <v>0</v>
      </c>
      <c r="Q181" s="225"/>
      <c r="R181" s="226">
        <f>SUM(R182:R188)</f>
        <v>0.026360000000000001</v>
      </c>
      <c r="S181" s="225"/>
      <c r="T181" s="227">
        <f>SUM(T182:T188)</f>
        <v>0.73253000000000001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8" t="s">
        <v>89</v>
      </c>
      <c r="AT181" s="229" t="s">
        <v>80</v>
      </c>
      <c r="AU181" s="229" t="s">
        <v>89</v>
      </c>
      <c r="AY181" s="228" t="s">
        <v>139</v>
      </c>
      <c r="BK181" s="230">
        <f>SUM(BK182:BK188)</f>
        <v>0</v>
      </c>
    </row>
    <row r="182" s="2" customFormat="1" ht="37.8" customHeight="1">
      <c r="A182" s="38"/>
      <c r="B182" s="39"/>
      <c r="C182" s="233" t="s">
        <v>7</v>
      </c>
      <c r="D182" s="233" t="s">
        <v>141</v>
      </c>
      <c r="E182" s="234" t="s">
        <v>255</v>
      </c>
      <c r="F182" s="235" t="s">
        <v>256</v>
      </c>
      <c r="G182" s="236" t="s">
        <v>197</v>
      </c>
      <c r="H182" s="237">
        <v>1</v>
      </c>
      <c r="I182" s="238"/>
      <c r="J182" s="239">
        <f>ROUND(I182*H182,2)</f>
        <v>0</v>
      </c>
      <c r="K182" s="240"/>
      <c r="L182" s="41"/>
      <c r="M182" s="241" t="s">
        <v>1</v>
      </c>
      <c r="N182" s="242" t="s">
        <v>46</v>
      </c>
      <c r="O182" s="91"/>
      <c r="P182" s="243">
        <f>O182*H182</f>
        <v>0</v>
      </c>
      <c r="Q182" s="243">
        <v>0</v>
      </c>
      <c r="R182" s="243">
        <f>Q182*H182</f>
        <v>0</v>
      </c>
      <c r="S182" s="243">
        <v>0.73253000000000001</v>
      </c>
      <c r="T182" s="244">
        <f>S182*H182</f>
        <v>0.73253000000000001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5" t="s">
        <v>145</v>
      </c>
      <c r="AT182" s="245" t="s">
        <v>141</v>
      </c>
      <c r="AU182" s="245" t="s">
        <v>91</v>
      </c>
      <c r="AY182" s="15" t="s">
        <v>139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5" t="s">
        <v>89</v>
      </c>
      <c r="BK182" s="143">
        <f>ROUND(I182*H182,2)</f>
        <v>0</v>
      </c>
      <c r="BL182" s="15" t="s">
        <v>145</v>
      </c>
      <c r="BM182" s="245" t="s">
        <v>257</v>
      </c>
    </row>
    <row r="183" s="2" customFormat="1" ht="37.8" customHeight="1">
      <c r="A183" s="38"/>
      <c r="B183" s="39"/>
      <c r="C183" s="233" t="s">
        <v>258</v>
      </c>
      <c r="D183" s="233" t="s">
        <v>141</v>
      </c>
      <c r="E183" s="234" t="s">
        <v>259</v>
      </c>
      <c r="F183" s="235" t="s">
        <v>260</v>
      </c>
      <c r="G183" s="236" t="s">
        <v>197</v>
      </c>
      <c r="H183" s="237">
        <v>1</v>
      </c>
      <c r="I183" s="238"/>
      <c r="J183" s="239">
        <f>ROUND(I183*H183,2)</f>
        <v>0</v>
      </c>
      <c r="K183" s="240"/>
      <c r="L183" s="41"/>
      <c r="M183" s="241" t="s">
        <v>1</v>
      </c>
      <c r="N183" s="242" t="s">
        <v>46</v>
      </c>
      <c r="O183" s="91"/>
      <c r="P183" s="243">
        <f>O183*H183</f>
        <v>0</v>
      </c>
      <c r="Q183" s="243">
        <v>0.02341</v>
      </c>
      <c r="R183" s="243">
        <f>Q183*H183</f>
        <v>0.02341</v>
      </c>
      <c r="S183" s="243">
        <v>0</v>
      </c>
      <c r="T183" s="24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5" t="s">
        <v>145</v>
      </c>
      <c r="AT183" s="245" t="s">
        <v>141</v>
      </c>
      <c r="AU183" s="245" t="s">
        <v>91</v>
      </c>
      <c r="AY183" s="15" t="s">
        <v>139</v>
      </c>
      <c r="BE183" s="143">
        <f>IF(N183="základní",J183,0)</f>
        <v>0</v>
      </c>
      <c r="BF183" s="143">
        <f>IF(N183="snížená",J183,0)</f>
        <v>0</v>
      </c>
      <c r="BG183" s="143">
        <f>IF(N183="zákl. přenesená",J183,0)</f>
        <v>0</v>
      </c>
      <c r="BH183" s="143">
        <f>IF(N183="sníž. přenesená",J183,0)</f>
        <v>0</v>
      </c>
      <c r="BI183" s="143">
        <f>IF(N183="nulová",J183,0)</f>
        <v>0</v>
      </c>
      <c r="BJ183" s="15" t="s">
        <v>89</v>
      </c>
      <c r="BK183" s="143">
        <f>ROUND(I183*H183,2)</f>
        <v>0</v>
      </c>
      <c r="BL183" s="15" t="s">
        <v>145</v>
      </c>
      <c r="BM183" s="245" t="s">
        <v>261</v>
      </c>
    </row>
    <row r="184" s="2" customFormat="1">
      <c r="A184" s="38"/>
      <c r="B184" s="39"/>
      <c r="C184" s="40"/>
      <c r="D184" s="246" t="s">
        <v>147</v>
      </c>
      <c r="E184" s="40"/>
      <c r="F184" s="247" t="s">
        <v>262</v>
      </c>
      <c r="G184" s="40"/>
      <c r="H184" s="40"/>
      <c r="I184" s="248"/>
      <c r="J184" s="40"/>
      <c r="K184" s="40"/>
      <c r="L184" s="41"/>
      <c r="M184" s="249"/>
      <c r="N184" s="250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5" t="s">
        <v>147</v>
      </c>
      <c r="AU184" s="15" t="s">
        <v>91</v>
      </c>
    </row>
    <row r="185" s="2" customFormat="1" ht="24.15" customHeight="1">
      <c r="A185" s="38"/>
      <c r="B185" s="39"/>
      <c r="C185" s="262" t="s">
        <v>263</v>
      </c>
      <c r="D185" s="262" t="s">
        <v>194</v>
      </c>
      <c r="E185" s="263" t="s">
        <v>264</v>
      </c>
      <c r="F185" s="264" t="s">
        <v>265</v>
      </c>
      <c r="G185" s="265" t="s">
        <v>197</v>
      </c>
      <c r="H185" s="266">
        <v>1</v>
      </c>
      <c r="I185" s="267"/>
      <c r="J185" s="268">
        <f>ROUND(I185*H185,2)</f>
        <v>0</v>
      </c>
      <c r="K185" s="269"/>
      <c r="L185" s="270"/>
      <c r="M185" s="271" t="s">
        <v>1</v>
      </c>
      <c r="N185" s="272" t="s">
        <v>46</v>
      </c>
      <c r="O185" s="91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5" t="s">
        <v>182</v>
      </c>
      <c r="AT185" s="245" t="s">
        <v>194</v>
      </c>
      <c r="AU185" s="245" t="s">
        <v>91</v>
      </c>
      <c r="AY185" s="15" t="s">
        <v>139</v>
      </c>
      <c r="BE185" s="143">
        <f>IF(N185="základní",J185,0)</f>
        <v>0</v>
      </c>
      <c r="BF185" s="143">
        <f>IF(N185="snížená",J185,0)</f>
        <v>0</v>
      </c>
      <c r="BG185" s="143">
        <f>IF(N185="zákl. přenesená",J185,0)</f>
        <v>0</v>
      </c>
      <c r="BH185" s="143">
        <f>IF(N185="sníž. přenesená",J185,0)</f>
        <v>0</v>
      </c>
      <c r="BI185" s="143">
        <f>IF(N185="nulová",J185,0)</f>
        <v>0</v>
      </c>
      <c r="BJ185" s="15" t="s">
        <v>89</v>
      </c>
      <c r="BK185" s="143">
        <f>ROUND(I185*H185,2)</f>
        <v>0</v>
      </c>
      <c r="BL185" s="15" t="s">
        <v>145</v>
      </c>
      <c r="BM185" s="245" t="s">
        <v>266</v>
      </c>
    </row>
    <row r="186" s="2" customFormat="1">
      <c r="A186" s="38"/>
      <c r="B186" s="39"/>
      <c r="C186" s="40"/>
      <c r="D186" s="246" t="s">
        <v>147</v>
      </c>
      <c r="E186" s="40"/>
      <c r="F186" s="247" t="s">
        <v>267</v>
      </c>
      <c r="G186" s="40"/>
      <c r="H186" s="40"/>
      <c r="I186" s="248"/>
      <c r="J186" s="40"/>
      <c r="K186" s="40"/>
      <c r="L186" s="41"/>
      <c r="M186" s="249"/>
      <c r="N186" s="250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5" t="s">
        <v>147</v>
      </c>
      <c r="AU186" s="15" t="s">
        <v>91</v>
      </c>
    </row>
    <row r="187" s="2" customFormat="1" ht="14.4" customHeight="1">
      <c r="A187" s="38"/>
      <c r="B187" s="39"/>
      <c r="C187" s="233" t="s">
        <v>268</v>
      </c>
      <c r="D187" s="233" t="s">
        <v>141</v>
      </c>
      <c r="E187" s="234" t="s">
        <v>269</v>
      </c>
      <c r="F187" s="235" t="s">
        <v>270</v>
      </c>
      <c r="G187" s="236" t="s">
        <v>144</v>
      </c>
      <c r="H187" s="237">
        <v>1</v>
      </c>
      <c r="I187" s="238"/>
      <c r="J187" s="239">
        <f>ROUND(I187*H187,2)</f>
        <v>0</v>
      </c>
      <c r="K187" s="240"/>
      <c r="L187" s="41"/>
      <c r="M187" s="241" t="s">
        <v>1</v>
      </c>
      <c r="N187" s="242" t="s">
        <v>46</v>
      </c>
      <c r="O187" s="91"/>
      <c r="P187" s="243">
        <f>O187*H187</f>
        <v>0</v>
      </c>
      <c r="Q187" s="243">
        <v>0.0029499999999999999</v>
      </c>
      <c r="R187" s="243">
        <f>Q187*H187</f>
        <v>0.0029499999999999999</v>
      </c>
      <c r="S187" s="243">
        <v>0</v>
      </c>
      <c r="T187" s="24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5" t="s">
        <v>145</v>
      </c>
      <c r="AT187" s="245" t="s">
        <v>141</v>
      </c>
      <c r="AU187" s="245" t="s">
        <v>91</v>
      </c>
      <c r="AY187" s="15" t="s">
        <v>139</v>
      </c>
      <c r="BE187" s="143">
        <f>IF(N187="základní",J187,0)</f>
        <v>0</v>
      </c>
      <c r="BF187" s="143">
        <f>IF(N187="snížená",J187,0)</f>
        <v>0</v>
      </c>
      <c r="BG187" s="143">
        <f>IF(N187="zákl. přenesená",J187,0)</f>
        <v>0</v>
      </c>
      <c r="BH187" s="143">
        <f>IF(N187="sníž. přenesená",J187,0)</f>
        <v>0</v>
      </c>
      <c r="BI187" s="143">
        <f>IF(N187="nulová",J187,0)</f>
        <v>0</v>
      </c>
      <c r="BJ187" s="15" t="s">
        <v>89</v>
      </c>
      <c r="BK187" s="143">
        <f>ROUND(I187*H187,2)</f>
        <v>0</v>
      </c>
      <c r="BL187" s="15" t="s">
        <v>145</v>
      </c>
      <c r="BM187" s="245" t="s">
        <v>271</v>
      </c>
    </row>
    <row r="188" s="2" customFormat="1">
      <c r="A188" s="38"/>
      <c r="B188" s="39"/>
      <c r="C188" s="40"/>
      <c r="D188" s="246" t="s">
        <v>147</v>
      </c>
      <c r="E188" s="40"/>
      <c r="F188" s="247" t="s">
        <v>272</v>
      </c>
      <c r="G188" s="40"/>
      <c r="H188" s="40"/>
      <c r="I188" s="248"/>
      <c r="J188" s="40"/>
      <c r="K188" s="40"/>
      <c r="L188" s="41"/>
      <c r="M188" s="249"/>
      <c r="N188" s="250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5" t="s">
        <v>147</v>
      </c>
      <c r="AU188" s="15" t="s">
        <v>91</v>
      </c>
    </row>
    <row r="189" s="12" customFormat="1" ht="22.8" customHeight="1">
      <c r="A189" s="12"/>
      <c r="B189" s="217"/>
      <c r="C189" s="218"/>
      <c r="D189" s="219" t="s">
        <v>80</v>
      </c>
      <c r="E189" s="231" t="s">
        <v>187</v>
      </c>
      <c r="F189" s="231" t="s">
        <v>273</v>
      </c>
      <c r="G189" s="218"/>
      <c r="H189" s="218"/>
      <c r="I189" s="221"/>
      <c r="J189" s="232">
        <f>BK189</f>
        <v>0</v>
      </c>
      <c r="K189" s="218"/>
      <c r="L189" s="223"/>
      <c r="M189" s="224"/>
      <c r="N189" s="225"/>
      <c r="O189" s="225"/>
      <c r="P189" s="226">
        <f>P190+SUM(P191:P219)</f>
        <v>0</v>
      </c>
      <c r="Q189" s="225"/>
      <c r="R189" s="226">
        <f>R190+SUM(R191:R219)</f>
        <v>0.86492199999999997</v>
      </c>
      <c r="S189" s="225"/>
      <c r="T189" s="227">
        <f>T190+SUM(T191:T219)</f>
        <v>99.124799999999993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8" t="s">
        <v>89</v>
      </c>
      <c r="AT189" s="229" t="s">
        <v>80</v>
      </c>
      <c r="AU189" s="229" t="s">
        <v>89</v>
      </c>
      <c r="AY189" s="228" t="s">
        <v>139</v>
      </c>
      <c r="BK189" s="230">
        <f>BK190+SUM(BK191:BK219)</f>
        <v>0</v>
      </c>
    </row>
    <row r="190" s="2" customFormat="1" ht="24.15" customHeight="1">
      <c r="A190" s="38"/>
      <c r="B190" s="39"/>
      <c r="C190" s="233" t="s">
        <v>274</v>
      </c>
      <c r="D190" s="233" t="s">
        <v>141</v>
      </c>
      <c r="E190" s="234" t="s">
        <v>275</v>
      </c>
      <c r="F190" s="235" t="s">
        <v>276</v>
      </c>
      <c r="G190" s="236" t="s">
        <v>277</v>
      </c>
      <c r="H190" s="237">
        <v>8.0999999999999996</v>
      </c>
      <c r="I190" s="238"/>
      <c r="J190" s="239">
        <f>ROUND(I190*H190,2)</f>
        <v>0</v>
      </c>
      <c r="K190" s="240"/>
      <c r="L190" s="41"/>
      <c r="M190" s="241" t="s">
        <v>1</v>
      </c>
      <c r="N190" s="242" t="s">
        <v>46</v>
      </c>
      <c r="O190" s="91"/>
      <c r="P190" s="243">
        <f>O190*H190</f>
        <v>0</v>
      </c>
      <c r="Q190" s="243">
        <v>0.00073999999999999999</v>
      </c>
      <c r="R190" s="243">
        <f>Q190*H190</f>
        <v>0.0059939999999999993</v>
      </c>
      <c r="S190" s="243">
        <v>0</v>
      </c>
      <c r="T190" s="24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5" t="s">
        <v>145</v>
      </c>
      <c r="AT190" s="245" t="s">
        <v>141</v>
      </c>
      <c r="AU190" s="245" t="s">
        <v>91</v>
      </c>
      <c r="AY190" s="15" t="s">
        <v>139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5" t="s">
        <v>89</v>
      </c>
      <c r="BK190" s="143">
        <f>ROUND(I190*H190,2)</f>
        <v>0</v>
      </c>
      <c r="BL190" s="15" t="s">
        <v>145</v>
      </c>
      <c r="BM190" s="245" t="s">
        <v>278</v>
      </c>
    </row>
    <row r="191" s="13" customFormat="1">
      <c r="A191" s="13"/>
      <c r="B191" s="251"/>
      <c r="C191" s="252"/>
      <c r="D191" s="246" t="s">
        <v>154</v>
      </c>
      <c r="E191" s="253" t="s">
        <v>1</v>
      </c>
      <c r="F191" s="254" t="s">
        <v>279</v>
      </c>
      <c r="G191" s="252"/>
      <c r="H191" s="255">
        <v>8.0999999999999996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154</v>
      </c>
      <c r="AU191" s="261" t="s">
        <v>91</v>
      </c>
      <c r="AV191" s="13" t="s">
        <v>91</v>
      </c>
      <c r="AW191" s="13" t="s">
        <v>34</v>
      </c>
      <c r="AX191" s="13" t="s">
        <v>89</v>
      </c>
      <c r="AY191" s="261" t="s">
        <v>139</v>
      </c>
    </row>
    <row r="192" s="2" customFormat="1" ht="24.15" customHeight="1">
      <c r="A192" s="38"/>
      <c r="B192" s="39"/>
      <c r="C192" s="262" t="s">
        <v>280</v>
      </c>
      <c r="D192" s="262" t="s">
        <v>194</v>
      </c>
      <c r="E192" s="263" t="s">
        <v>281</v>
      </c>
      <c r="F192" s="264" t="s">
        <v>282</v>
      </c>
      <c r="G192" s="265" t="s">
        <v>277</v>
      </c>
      <c r="H192" s="266">
        <v>21</v>
      </c>
      <c r="I192" s="267"/>
      <c r="J192" s="268">
        <f>ROUND(I192*H192,2)</f>
        <v>0</v>
      </c>
      <c r="K192" s="269"/>
      <c r="L192" s="270"/>
      <c r="M192" s="271" t="s">
        <v>1</v>
      </c>
      <c r="N192" s="272" t="s">
        <v>46</v>
      </c>
      <c r="O192" s="91"/>
      <c r="P192" s="243">
        <f>O192*H192</f>
        <v>0</v>
      </c>
      <c r="Q192" s="243">
        <v>0.0080199999999999994</v>
      </c>
      <c r="R192" s="243">
        <f>Q192*H192</f>
        <v>0.16841999999999999</v>
      </c>
      <c r="S192" s="243">
        <v>0</v>
      </c>
      <c r="T192" s="24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5" t="s">
        <v>283</v>
      </c>
      <c r="AT192" s="245" t="s">
        <v>194</v>
      </c>
      <c r="AU192" s="245" t="s">
        <v>91</v>
      </c>
      <c r="AY192" s="15" t="s">
        <v>139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5" t="s">
        <v>89</v>
      </c>
      <c r="BK192" s="143">
        <f>ROUND(I192*H192,2)</f>
        <v>0</v>
      </c>
      <c r="BL192" s="15" t="s">
        <v>225</v>
      </c>
      <c r="BM192" s="245" t="s">
        <v>284</v>
      </c>
    </row>
    <row r="193" s="13" customFormat="1">
      <c r="A193" s="13"/>
      <c r="B193" s="251"/>
      <c r="C193" s="252"/>
      <c r="D193" s="246" t="s">
        <v>154</v>
      </c>
      <c r="E193" s="253" t="s">
        <v>1</v>
      </c>
      <c r="F193" s="254" t="s">
        <v>285</v>
      </c>
      <c r="G193" s="252"/>
      <c r="H193" s="255">
        <v>21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154</v>
      </c>
      <c r="AU193" s="261" t="s">
        <v>91</v>
      </c>
      <c r="AV193" s="13" t="s">
        <v>91</v>
      </c>
      <c r="AW193" s="13" t="s">
        <v>34</v>
      </c>
      <c r="AX193" s="13" t="s">
        <v>89</v>
      </c>
      <c r="AY193" s="261" t="s">
        <v>139</v>
      </c>
    </row>
    <row r="194" s="2" customFormat="1" ht="24.15" customHeight="1">
      <c r="A194" s="38"/>
      <c r="B194" s="39"/>
      <c r="C194" s="233" t="s">
        <v>286</v>
      </c>
      <c r="D194" s="233" t="s">
        <v>141</v>
      </c>
      <c r="E194" s="234" t="s">
        <v>287</v>
      </c>
      <c r="F194" s="235" t="s">
        <v>288</v>
      </c>
      <c r="G194" s="236" t="s">
        <v>277</v>
      </c>
      <c r="H194" s="237">
        <v>22.5</v>
      </c>
      <c r="I194" s="238"/>
      <c r="J194" s="239">
        <f>ROUND(I194*H194,2)</f>
        <v>0</v>
      </c>
      <c r="K194" s="240"/>
      <c r="L194" s="41"/>
      <c r="M194" s="241" t="s">
        <v>1</v>
      </c>
      <c r="N194" s="242" t="s">
        <v>46</v>
      </c>
      <c r="O194" s="91"/>
      <c r="P194" s="243">
        <f>O194*H194</f>
        <v>0</v>
      </c>
      <c r="Q194" s="243">
        <v>0.00017000000000000001</v>
      </c>
      <c r="R194" s="243">
        <f>Q194*H194</f>
        <v>0.0038250000000000003</v>
      </c>
      <c r="S194" s="243">
        <v>0</v>
      </c>
      <c r="T194" s="24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5" t="s">
        <v>145</v>
      </c>
      <c r="AT194" s="245" t="s">
        <v>141</v>
      </c>
      <c r="AU194" s="245" t="s">
        <v>91</v>
      </c>
      <c r="AY194" s="15" t="s">
        <v>139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5" t="s">
        <v>89</v>
      </c>
      <c r="BK194" s="143">
        <f>ROUND(I194*H194,2)</f>
        <v>0</v>
      </c>
      <c r="BL194" s="15" t="s">
        <v>145</v>
      </c>
      <c r="BM194" s="245" t="s">
        <v>289</v>
      </c>
    </row>
    <row r="195" s="13" customFormat="1">
      <c r="A195" s="13"/>
      <c r="B195" s="251"/>
      <c r="C195" s="252"/>
      <c r="D195" s="246" t="s">
        <v>154</v>
      </c>
      <c r="E195" s="253" t="s">
        <v>1</v>
      </c>
      <c r="F195" s="254" t="s">
        <v>290</v>
      </c>
      <c r="G195" s="252"/>
      <c r="H195" s="255">
        <v>22.5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154</v>
      </c>
      <c r="AU195" s="261" t="s">
        <v>91</v>
      </c>
      <c r="AV195" s="13" t="s">
        <v>91</v>
      </c>
      <c r="AW195" s="13" t="s">
        <v>34</v>
      </c>
      <c r="AX195" s="13" t="s">
        <v>89</v>
      </c>
      <c r="AY195" s="261" t="s">
        <v>139</v>
      </c>
    </row>
    <row r="196" s="2" customFormat="1" ht="37.8" customHeight="1">
      <c r="A196" s="38"/>
      <c r="B196" s="39"/>
      <c r="C196" s="233" t="s">
        <v>291</v>
      </c>
      <c r="D196" s="233" t="s">
        <v>141</v>
      </c>
      <c r="E196" s="234" t="s">
        <v>292</v>
      </c>
      <c r="F196" s="235" t="s">
        <v>293</v>
      </c>
      <c r="G196" s="236" t="s">
        <v>190</v>
      </c>
      <c r="H196" s="237">
        <v>0.78000000000000003</v>
      </c>
      <c r="I196" s="238"/>
      <c r="J196" s="239">
        <f>ROUND(I196*H196,2)</f>
        <v>0</v>
      </c>
      <c r="K196" s="240"/>
      <c r="L196" s="41"/>
      <c r="M196" s="241" t="s">
        <v>1</v>
      </c>
      <c r="N196" s="242" t="s">
        <v>46</v>
      </c>
      <c r="O196" s="91"/>
      <c r="P196" s="243">
        <f>O196*H196</f>
        <v>0</v>
      </c>
      <c r="Q196" s="243">
        <v>0.067769999999999997</v>
      </c>
      <c r="R196" s="243">
        <f>Q196*H196</f>
        <v>0.052860600000000001</v>
      </c>
      <c r="S196" s="243">
        <v>0</v>
      </c>
      <c r="T196" s="24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5" t="s">
        <v>145</v>
      </c>
      <c r="AT196" s="245" t="s">
        <v>141</v>
      </c>
      <c r="AU196" s="245" t="s">
        <v>91</v>
      </c>
      <c r="AY196" s="15" t="s">
        <v>139</v>
      </c>
      <c r="BE196" s="143">
        <f>IF(N196="základní",J196,0)</f>
        <v>0</v>
      </c>
      <c r="BF196" s="143">
        <f>IF(N196="snížená",J196,0)</f>
        <v>0</v>
      </c>
      <c r="BG196" s="143">
        <f>IF(N196="zákl. přenesená",J196,0)</f>
        <v>0</v>
      </c>
      <c r="BH196" s="143">
        <f>IF(N196="sníž. přenesená",J196,0)</f>
        <v>0</v>
      </c>
      <c r="BI196" s="143">
        <f>IF(N196="nulová",J196,0)</f>
        <v>0</v>
      </c>
      <c r="BJ196" s="15" t="s">
        <v>89</v>
      </c>
      <c r="BK196" s="143">
        <f>ROUND(I196*H196,2)</f>
        <v>0</v>
      </c>
      <c r="BL196" s="15" t="s">
        <v>145</v>
      </c>
      <c r="BM196" s="245" t="s">
        <v>294</v>
      </c>
    </row>
    <row r="197" s="13" customFormat="1">
      <c r="A197" s="13"/>
      <c r="B197" s="251"/>
      <c r="C197" s="252"/>
      <c r="D197" s="246" t="s">
        <v>154</v>
      </c>
      <c r="E197" s="253" t="s">
        <v>1</v>
      </c>
      <c r="F197" s="254" t="s">
        <v>295</v>
      </c>
      <c r="G197" s="252"/>
      <c r="H197" s="255">
        <v>0.78000000000000003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154</v>
      </c>
      <c r="AU197" s="261" t="s">
        <v>91</v>
      </c>
      <c r="AV197" s="13" t="s">
        <v>91</v>
      </c>
      <c r="AW197" s="13" t="s">
        <v>34</v>
      </c>
      <c r="AX197" s="13" t="s">
        <v>89</v>
      </c>
      <c r="AY197" s="261" t="s">
        <v>139</v>
      </c>
    </row>
    <row r="198" s="2" customFormat="1" ht="14.4" customHeight="1">
      <c r="A198" s="38"/>
      <c r="B198" s="39"/>
      <c r="C198" s="233" t="s">
        <v>296</v>
      </c>
      <c r="D198" s="233" t="s">
        <v>141</v>
      </c>
      <c r="E198" s="234" t="s">
        <v>297</v>
      </c>
      <c r="F198" s="235" t="s">
        <v>298</v>
      </c>
      <c r="G198" s="236" t="s">
        <v>277</v>
      </c>
      <c r="H198" s="237">
        <v>4</v>
      </c>
      <c r="I198" s="238"/>
      <c r="J198" s="239">
        <f>ROUND(I198*H198,2)</f>
        <v>0</v>
      </c>
      <c r="K198" s="240"/>
      <c r="L198" s="41"/>
      <c r="M198" s="241" t="s">
        <v>1</v>
      </c>
      <c r="N198" s="242" t="s">
        <v>46</v>
      </c>
      <c r="O198" s="91"/>
      <c r="P198" s="243">
        <f>O198*H198</f>
        <v>0</v>
      </c>
      <c r="Q198" s="243">
        <v>0.069250000000000006</v>
      </c>
      <c r="R198" s="243">
        <f>Q198*H198</f>
        <v>0.27700000000000002</v>
      </c>
      <c r="S198" s="243">
        <v>0</v>
      </c>
      <c r="T198" s="24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5" t="s">
        <v>145</v>
      </c>
      <c r="AT198" s="245" t="s">
        <v>141</v>
      </c>
      <c r="AU198" s="245" t="s">
        <v>91</v>
      </c>
      <c r="AY198" s="15" t="s">
        <v>139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5" t="s">
        <v>89</v>
      </c>
      <c r="BK198" s="143">
        <f>ROUND(I198*H198,2)</f>
        <v>0</v>
      </c>
      <c r="BL198" s="15" t="s">
        <v>145</v>
      </c>
      <c r="BM198" s="245" t="s">
        <v>299</v>
      </c>
    </row>
    <row r="199" s="13" customFormat="1">
      <c r="A199" s="13"/>
      <c r="B199" s="251"/>
      <c r="C199" s="252"/>
      <c r="D199" s="246" t="s">
        <v>154</v>
      </c>
      <c r="E199" s="253" t="s">
        <v>1</v>
      </c>
      <c r="F199" s="254" t="s">
        <v>300</v>
      </c>
      <c r="G199" s="252"/>
      <c r="H199" s="255">
        <v>4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154</v>
      </c>
      <c r="AU199" s="261" t="s">
        <v>91</v>
      </c>
      <c r="AV199" s="13" t="s">
        <v>91</v>
      </c>
      <c r="AW199" s="13" t="s">
        <v>34</v>
      </c>
      <c r="AX199" s="13" t="s">
        <v>89</v>
      </c>
      <c r="AY199" s="261" t="s">
        <v>139</v>
      </c>
    </row>
    <row r="200" s="2" customFormat="1" ht="49.05" customHeight="1">
      <c r="A200" s="38"/>
      <c r="B200" s="39"/>
      <c r="C200" s="233" t="s">
        <v>301</v>
      </c>
      <c r="D200" s="233" t="s">
        <v>141</v>
      </c>
      <c r="E200" s="234" t="s">
        <v>302</v>
      </c>
      <c r="F200" s="235" t="s">
        <v>303</v>
      </c>
      <c r="G200" s="236" t="s">
        <v>190</v>
      </c>
      <c r="H200" s="237">
        <v>296.75</v>
      </c>
      <c r="I200" s="238"/>
      <c r="J200" s="239">
        <f>ROUND(I200*H200,2)</f>
        <v>0</v>
      </c>
      <c r="K200" s="240"/>
      <c r="L200" s="41"/>
      <c r="M200" s="241" t="s">
        <v>1</v>
      </c>
      <c r="N200" s="242" t="s">
        <v>46</v>
      </c>
      <c r="O200" s="91"/>
      <c r="P200" s="243">
        <f>O200*H200</f>
        <v>0</v>
      </c>
      <c r="Q200" s="243">
        <v>0</v>
      </c>
      <c r="R200" s="243">
        <f>Q200*H200</f>
        <v>0</v>
      </c>
      <c r="S200" s="243">
        <v>0</v>
      </c>
      <c r="T200" s="24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5" t="s">
        <v>145</v>
      </c>
      <c r="AT200" s="245" t="s">
        <v>141</v>
      </c>
      <c r="AU200" s="245" t="s">
        <v>91</v>
      </c>
      <c r="AY200" s="15" t="s">
        <v>139</v>
      </c>
      <c r="BE200" s="143">
        <f>IF(N200="základní",J200,0)</f>
        <v>0</v>
      </c>
      <c r="BF200" s="143">
        <f>IF(N200="snížená",J200,0)</f>
        <v>0</v>
      </c>
      <c r="BG200" s="143">
        <f>IF(N200="zákl. přenesená",J200,0)</f>
        <v>0</v>
      </c>
      <c r="BH200" s="143">
        <f>IF(N200="sníž. přenesená",J200,0)</f>
        <v>0</v>
      </c>
      <c r="BI200" s="143">
        <f>IF(N200="nulová",J200,0)</f>
        <v>0</v>
      </c>
      <c r="BJ200" s="15" t="s">
        <v>89</v>
      </c>
      <c r="BK200" s="143">
        <f>ROUND(I200*H200,2)</f>
        <v>0</v>
      </c>
      <c r="BL200" s="15" t="s">
        <v>145</v>
      </c>
      <c r="BM200" s="245" t="s">
        <v>304</v>
      </c>
    </row>
    <row r="201" s="13" customFormat="1">
      <c r="A201" s="13"/>
      <c r="B201" s="251"/>
      <c r="C201" s="252"/>
      <c r="D201" s="246" t="s">
        <v>154</v>
      </c>
      <c r="E201" s="253" t="s">
        <v>1</v>
      </c>
      <c r="F201" s="254" t="s">
        <v>305</v>
      </c>
      <c r="G201" s="252"/>
      <c r="H201" s="255">
        <v>178.75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154</v>
      </c>
      <c r="AU201" s="261" t="s">
        <v>91</v>
      </c>
      <c r="AV201" s="13" t="s">
        <v>91</v>
      </c>
      <c r="AW201" s="13" t="s">
        <v>34</v>
      </c>
      <c r="AX201" s="13" t="s">
        <v>81</v>
      </c>
      <c r="AY201" s="261" t="s">
        <v>139</v>
      </c>
    </row>
    <row r="202" s="13" customFormat="1">
      <c r="A202" s="13"/>
      <c r="B202" s="251"/>
      <c r="C202" s="252"/>
      <c r="D202" s="246" t="s">
        <v>154</v>
      </c>
      <c r="E202" s="253" t="s">
        <v>1</v>
      </c>
      <c r="F202" s="254" t="s">
        <v>306</v>
      </c>
      <c r="G202" s="252"/>
      <c r="H202" s="255">
        <v>118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154</v>
      </c>
      <c r="AU202" s="261" t="s">
        <v>91</v>
      </c>
      <c r="AV202" s="13" t="s">
        <v>91</v>
      </c>
      <c r="AW202" s="13" t="s">
        <v>34</v>
      </c>
      <c r="AX202" s="13" t="s">
        <v>81</v>
      </c>
      <c r="AY202" s="261" t="s">
        <v>139</v>
      </c>
    </row>
    <row r="203" s="2" customFormat="1" ht="49.05" customHeight="1">
      <c r="A203" s="38"/>
      <c r="B203" s="39"/>
      <c r="C203" s="233" t="s">
        <v>307</v>
      </c>
      <c r="D203" s="233" t="s">
        <v>141</v>
      </c>
      <c r="E203" s="234" t="s">
        <v>308</v>
      </c>
      <c r="F203" s="235" t="s">
        <v>309</v>
      </c>
      <c r="G203" s="236" t="s">
        <v>190</v>
      </c>
      <c r="H203" s="237">
        <v>17805</v>
      </c>
      <c r="I203" s="238"/>
      <c r="J203" s="239">
        <f>ROUND(I203*H203,2)</f>
        <v>0</v>
      </c>
      <c r="K203" s="240"/>
      <c r="L203" s="41"/>
      <c r="M203" s="241" t="s">
        <v>1</v>
      </c>
      <c r="N203" s="242" t="s">
        <v>46</v>
      </c>
      <c r="O203" s="91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5" t="s">
        <v>145</v>
      </c>
      <c r="AT203" s="245" t="s">
        <v>141</v>
      </c>
      <c r="AU203" s="245" t="s">
        <v>91</v>
      </c>
      <c r="AY203" s="15" t="s">
        <v>139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5" t="s">
        <v>89</v>
      </c>
      <c r="BK203" s="143">
        <f>ROUND(I203*H203,2)</f>
        <v>0</v>
      </c>
      <c r="BL203" s="15" t="s">
        <v>145</v>
      </c>
      <c r="BM203" s="245" t="s">
        <v>310</v>
      </c>
    </row>
    <row r="204" s="13" customFormat="1">
      <c r="A204" s="13"/>
      <c r="B204" s="251"/>
      <c r="C204" s="252"/>
      <c r="D204" s="246" t="s">
        <v>154</v>
      </c>
      <c r="E204" s="253" t="s">
        <v>1</v>
      </c>
      <c r="F204" s="254" t="s">
        <v>311</v>
      </c>
      <c r="G204" s="252"/>
      <c r="H204" s="255">
        <v>17805</v>
      </c>
      <c r="I204" s="256"/>
      <c r="J204" s="252"/>
      <c r="K204" s="252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154</v>
      </c>
      <c r="AU204" s="261" t="s">
        <v>91</v>
      </c>
      <c r="AV204" s="13" t="s">
        <v>91</v>
      </c>
      <c r="AW204" s="13" t="s">
        <v>34</v>
      </c>
      <c r="AX204" s="13" t="s">
        <v>89</v>
      </c>
      <c r="AY204" s="261" t="s">
        <v>139</v>
      </c>
    </row>
    <row r="205" s="2" customFormat="1" ht="49.05" customHeight="1">
      <c r="A205" s="38"/>
      <c r="B205" s="39"/>
      <c r="C205" s="233" t="s">
        <v>283</v>
      </c>
      <c r="D205" s="233" t="s">
        <v>141</v>
      </c>
      <c r="E205" s="234" t="s">
        <v>312</v>
      </c>
      <c r="F205" s="235" t="s">
        <v>313</v>
      </c>
      <c r="G205" s="236" t="s">
        <v>190</v>
      </c>
      <c r="H205" s="237">
        <v>296.75</v>
      </c>
      <c r="I205" s="238"/>
      <c r="J205" s="239">
        <f>ROUND(I205*H205,2)</f>
        <v>0</v>
      </c>
      <c r="K205" s="240"/>
      <c r="L205" s="41"/>
      <c r="M205" s="241" t="s">
        <v>1</v>
      </c>
      <c r="N205" s="242" t="s">
        <v>46</v>
      </c>
      <c r="O205" s="91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5" t="s">
        <v>145</v>
      </c>
      <c r="AT205" s="245" t="s">
        <v>141</v>
      </c>
      <c r="AU205" s="245" t="s">
        <v>91</v>
      </c>
      <c r="AY205" s="15" t="s">
        <v>139</v>
      </c>
      <c r="BE205" s="143">
        <f>IF(N205="základní",J205,0)</f>
        <v>0</v>
      </c>
      <c r="BF205" s="143">
        <f>IF(N205="snížená",J205,0)</f>
        <v>0</v>
      </c>
      <c r="BG205" s="143">
        <f>IF(N205="zákl. přenesená",J205,0)</f>
        <v>0</v>
      </c>
      <c r="BH205" s="143">
        <f>IF(N205="sníž. přenesená",J205,0)</f>
        <v>0</v>
      </c>
      <c r="BI205" s="143">
        <f>IF(N205="nulová",J205,0)</f>
        <v>0</v>
      </c>
      <c r="BJ205" s="15" t="s">
        <v>89</v>
      </c>
      <c r="BK205" s="143">
        <f>ROUND(I205*H205,2)</f>
        <v>0</v>
      </c>
      <c r="BL205" s="15" t="s">
        <v>145</v>
      </c>
      <c r="BM205" s="245" t="s">
        <v>314</v>
      </c>
    </row>
    <row r="206" s="2" customFormat="1" ht="37.8" customHeight="1">
      <c r="A206" s="38"/>
      <c r="B206" s="39"/>
      <c r="C206" s="233" t="s">
        <v>315</v>
      </c>
      <c r="D206" s="233" t="s">
        <v>141</v>
      </c>
      <c r="E206" s="234" t="s">
        <v>316</v>
      </c>
      <c r="F206" s="235" t="s">
        <v>317</v>
      </c>
      <c r="G206" s="236" t="s">
        <v>190</v>
      </c>
      <c r="H206" s="237">
        <v>7.2000000000000002</v>
      </c>
      <c r="I206" s="238"/>
      <c r="J206" s="239">
        <f>ROUND(I206*H206,2)</f>
        <v>0</v>
      </c>
      <c r="K206" s="240"/>
      <c r="L206" s="41"/>
      <c r="M206" s="241" t="s">
        <v>1</v>
      </c>
      <c r="N206" s="242" t="s">
        <v>46</v>
      </c>
      <c r="O206" s="91"/>
      <c r="P206" s="243">
        <f>O206*H206</f>
        <v>0</v>
      </c>
      <c r="Q206" s="243">
        <v>0.00063000000000000003</v>
      </c>
      <c r="R206" s="243">
        <f>Q206*H206</f>
        <v>0.0045360000000000001</v>
      </c>
      <c r="S206" s="243">
        <v>0</v>
      </c>
      <c r="T206" s="24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5" t="s">
        <v>145</v>
      </c>
      <c r="AT206" s="245" t="s">
        <v>141</v>
      </c>
      <c r="AU206" s="245" t="s">
        <v>91</v>
      </c>
      <c r="AY206" s="15" t="s">
        <v>139</v>
      </c>
      <c r="BE206" s="143">
        <f>IF(N206="základní",J206,0)</f>
        <v>0</v>
      </c>
      <c r="BF206" s="143">
        <f>IF(N206="snížená",J206,0)</f>
        <v>0</v>
      </c>
      <c r="BG206" s="143">
        <f>IF(N206="zákl. přenesená",J206,0)</f>
        <v>0</v>
      </c>
      <c r="BH206" s="143">
        <f>IF(N206="sníž. přenesená",J206,0)</f>
        <v>0</v>
      </c>
      <c r="BI206" s="143">
        <f>IF(N206="nulová",J206,0)</f>
        <v>0</v>
      </c>
      <c r="BJ206" s="15" t="s">
        <v>89</v>
      </c>
      <c r="BK206" s="143">
        <f>ROUND(I206*H206,2)</f>
        <v>0</v>
      </c>
      <c r="BL206" s="15" t="s">
        <v>145</v>
      </c>
      <c r="BM206" s="245" t="s">
        <v>318</v>
      </c>
    </row>
    <row r="207" s="13" customFormat="1">
      <c r="A207" s="13"/>
      <c r="B207" s="251"/>
      <c r="C207" s="252"/>
      <c r="D207" s="246" t="s">
        <v>154</v>
      </c>
      <c r="E207" s="253" t="s">
        <v>1</v>
      </c>
      <c r="F207" s="254" t="s">
        <v>319</v>
      </c>
      <c r="G207" s="252"/>
      <c r="H207" s="255">
        <v>7.2000000000000002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154</v>
      </c>
      <c r="AU207" s="261" t="s">
        <v>91</v>
      </c>
      <c r="AV207" s="13" t="s">
        <v>91</v>
      </c>
      <c r="AW207" s="13" t="s">
        <v>34</v>
      </c>
      <c r="AX207" s="13" t="s">
        <v>89</v>
      </c>
      <c r="AY207" s="261" t="s">
        <v>139</v>
      </c>
    </row>
    <row r="208" s="2" customFormat="1" ht="37.8" customHeight="1">
      <c r="A208" s="38"/>
      <c r="B208" s="39"/>
      <c r="C208" s="233" t="s">
        <v>320</v>
      </c>
      <c r="D208" s="233" t="s">
        <v>141</v>
      </c>
      <c r="E208" s="234" t="s">
        <v>321</v>
      </c>
      <c r="F208" s="235" t="s">
        <v>322</v>
      </c>
      <c r="G208" s="236" t="s">
        <v>277</v>
      </c>
      <c r="H208" s="237">
        <v>11.5</v>
      </c>
      <c r="I208" s="238"/>
      <c r="J208" s="239">
        <f>ROUND(I208*H208,2)</f>
        <v>0</v>
      </c>
      <c r="K208" s="240"/>
      <c r="L208" s="41"/>
      <c r="M208" s="241" t="s">
        <v>1</v>
      </c>
      <c r="N208" s="242" t="s">
        <v>46</v>
      </c>
      <c r="O208" s="91"/>
      <c r="P208" s="243">
        <f>O208*H208</f>
        <v>0</v>
      </c>
      <c r="Q208" s="243">
        <v>0.002</v>
      </c>
      <c r="R208" s="243">
        <f>Q208*H208</f>
        <v>0.023</v>
      </c>
      <c r="S208" s="243">
        <v>0</v>
      </c>
      <c r="T208" s="24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5" t="s">
        <v>145</v>
      </c>
      <c r="AT208" s="245" t="s">
        <v>141</v>
      </c>
      <c r="AU208" s="245" t="s">
        <v>91</v>
      </c>
      <c r="AY208" s="15" t="s">
        <v>139</v>
      </c>
      <c r="BE208" s="143">
        <f>IF(N208="základní",J208,0)</f>
        <v>0</v>
      </c>
      <c r="BF208" s="143">
        <f>IF(N208="snížená",J208,0)</f>
        <v>0</v>
      </c>
      <c r="BG208" s="143">
        <f>IF(N208="zákl. přenesená",J208,0)</f>
        <v>0</v>
      </c>
      <c r="BH208" s="143">
        <f>IF(N208="sníž. přenesená",J208,0)</f>
        <v>0</v>
      </c>
      <c r="BI208" s="143">
        <f>IF(N208="nulová",J208,0)</f>
        <v>0</v>
      </c>
      <c r="BJ208" s="15" t="s">
        <v>89</v>
      </c>
      <c r="BK208" s="143">
        <f>ROUND(I208*H208,2)</f>
        <v>0</v>
      </c>
      <c r="BL208" s="15" t="s">
        <v>145</v>
      </c>
      <c r="BM208" s="245" t="s">
        <v>323</v>
      </c>
    </row>
    <row r="209" s="13" customFormat="1">
      <c r="A209" s="13"/>
      <c r="B209" s="251"/>
      <c r="C209" s="252"/>
      <c r="D209" s="246" t="s">
        <v>154</v>
      </c>
      <c r="E209" s="253" t="s">
        <v>1</v>
      </c>
      <c r="F209" s="254" t="s">
        <v>324</v>
      </c>
      <c r="G209" s="252"/>
      <c r="H209" s="255">
        <v>11.5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154</v>
      </c>
      <c r="AU209" s="261" t="s">
        <v>91</v>
      </c>
      <c r="AV209" s="13" t="s">
        <v>91</v>
      </c>
      <c r="AW209" s="13" t="s">
        <v>34</v>
      </c>
      <c r="AX209" s="13" t="s">
        <v>89</v>
      </c>
      <c r="AY209" s="261" t="s">
        <v>139</v>
      </c>
    </row>
    <row r="210" s="2" customFormat="1" ht="37.8" customHeight="1">
      <c r="A210" s="38"/>
      <c r="B210" s="39"/>
      <c r="C210" s="233" t="s">
        <v>325</v>
      </c>
      <c r="D210" s="233" t="s">
        <v>141</v>
      </c>
      <c r="E210" s="234" t="s">
        <v>326</v>
      </c>
      <c r="F210" s="235" t="s">
        <v>327</v>
      </c>
      <c r="G210" s="236" t="s">
        <v>277</v>
      </c>
      <c r="H210" s="237">
        <v>68.159999999999997</v>
      </c>
      <c r="I210" s="238"/>
      <c r="J210" s="239">
        <f>ROUND(I210*H210,2)</f>
        <v>0</v>
      </c>
      <c r="K210" s="240"/>
      <c r="L210" s="41"/>
      <c r="M210" s="241" t="s">
        <v>1</v>
      </c>
      <c r="N210" s="242" t="s">
        <v>46</v>
      </c>
      <c r="O210" s="91"/>
      <c r="P210" s="243">
        <f>O210*H210</f>
        <v>0</v>
      </c>
      <c r="Q210" s="243">
        <v>0.0020400000000000001</v>
      </c>
      <c r="R210" s="243">
        <f>Q210*H210</f>
        <v>0.13904640000000001</v>
      </c>
      <c r="S210" s="243">
        <v>0</v>
      </c>
      <c r="T210" s="24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5" t="s">
        <v>145</v>
      </c>
      <c r="AT210" s="245" t="s">
        <v>141</v>
      </c>
      <c r="AU210" s="245" t="s">
        <v>91</v>
      </c>
      <c r="AY210" s="15" t="s">
        <v>139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5" t="s">
        <v>89</v>
      </c>
      <c r="BK210" s="143">
        <f>ROUND(I210*H210,2)</f>
        <v>0</v>
      </c>
      <c r="BL210" s="15" t="s">
        <v>145</v>
      </c>
      <c r="BM210" s="245" t="s">
        <v>328</v>
      </c>
    </row>
    <row r="211" s="13" customFormat="1">
      <c r="A211" s="13"/>
      <c r="B211" s="251"/>
      <c r="C211" s="252"/>
      <c r="D211" s="246" t="s">
        <v>154</v>
      </c>
      <c r="E211" s="253" t="s">
        <v>1</v>
      </c>
      <c r="F211" s="254" t="s">
        <v>329</v>
      </c>
      <c r="G211" s="252"/>
      <c r="H211" s="255">
        <v>68.159999999999997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1" t="s">
        <v>154</v>
      </c>
      <c r="AU211" s="261" t="s">
        <v>91</v>
      </c>
      <c r="AV211" s="13" t="s">
        <v>91</v>
      </c>
      <c r="AW211" s="13" t="s">
        <v>34</v>
      </c>
      <c r="AX211" s="13" t="s">
        <v>89</v>
      </c>
      <c r="AY211" s="261" t="s">
        <v>139</v>
      </c>
    </row>
    <row r="212" s="2" customFormat="1" ht="14.4" customHeight="1">
      <c r="A212" s="38"/>
      <c r="B212" s="39"/>
      <c r="C212" s="233" t="s">
        <v>330</v>
      </c>
      <c r="D212" s="233" t="s">
        <v>141</v>
      </c>
      <c r="E212" s="234" t="s">
        <v>331</v>
      </c>
      <c r="F212" s="235" t="s">
        <v>332</v>
      </c>
      <c r="G212" s="236" t="s">
        <v>159</v>
      </c>
      <c r="H212" s="237">
        <v>8.0619999999999994</v>
      </c>
      <c r="I212" s="238"/>
      <c r="J212" s="239">
        <f>ROUND(I212*H212,2)</f>
        <v>0</v>
      </c>
      <c r="K212" s="240"/>
      <c r="L212" s="41"/>
      <c r="M212" s="241" t="s">
        <v>1</v>
      </c>
      <c r="N212" s="242" t="s">
        <v>46</v>
      </c>
      <c r="O212" s="91"/>
      <c r="P212" s="243">
        <f>O212*H212</f>
        <v>0</v>
      </c>
      <c r="Q212" s="243">
        <v>0</v>
      </c>
      <c r="R212" s="243">
        <f>Q212*H212</f>
        <v>0</v>
      </c>
      <c r="S212" s="243">
        <v>2.3999999999999999</v>
      </c>
      <c r="T212" s="244">
        <f>S212*H212</f>
        <v>19.348799999999997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5" t="s">
        <v>145</v>
      </c>
      <c r="AT212" s="245" t="s">
        <v>141</v>
      </c>
      <c r="AU212" s="245" t="s">
        <v>91</v>
      </c>
      <c r="AY212" s="15" t="s">
        <v>139</v>
      </c>
      <c r="BE212" s="143">
        <f>IF(N212="základní",J212,0)</f>
        <v>0</v>
      </c>
      <c r="BF212" s="143">
        <f>IF(N212="snížená",J212,0)</f>
        <v>0</v>
      </c>
      <c r="BG212" s="143">
        <f>IF(N212="zákl. přenesená",J212,0)</f>
        <v>0</v>
      </c>
      <c r="BH212" s="143">
        <f>IF(N212="sníž. přenesená",J212,0)</f>
        <v>0</v>
      </c>
      <c r="BI212" s="143">
        <f>IF(N212="nulová",J212,0)</f>
        <v>0</v>
      </c>
      <c r="BJ212" s="15" t="s">
        <v>89</v>
      </c>
      <c r="BK212" s="143">
        <f>ROUND(I212*H212,2)</f>
        <v>0</v>
      </c>
      <c r="BL212" s="15" t="s">
        <v>145</v>
      </c>
      <c r="BM212" s="245" t="s">
        <v>333</v>
      </c>
    </row>
    <row r="213" s="13" customFormat="1">
      <c r="A213" s="13"/>
      <c r="B213" s="251"/>
      <c r="C213" s="252"/>
      <c r="D213" s="246" t="s">
        <v>154</v>
      </c>
      <c r="E213" s="253" t="s">
        <v>1</v>
      </c>
      <c r="F213" s="254" t="s">
        <v>334</v>
      </c>
      <c r="G213" s="252"/>
      <c r="H213" s="255">
        <v>8.0619999999999994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154</v>
      </c>
      <c r="AU213" s="261" t="s">
        <v>91</v>
      </c>
      <c r="AV213" s="13" t="s">
        <v>91</v>
      </c>
      <c r="AW213" s="13" t="s">
        <v>34</v>
      </c>
      <c r="AX213" s="13" t="s">
        <v>89</v>
      </c>
      <c r="AY213" s="261" t="s">
        <v>139</v>
      </c>
    </row>
    <row r="214" s="2" customFormat="1" ht="24.15" customHeight="1">
      <c r="A214" s="38"/>
      <c r="B214" s="39"/>
      <c r="C214" s="233" t="s">
        <v>335</v>
      </c>
      <c r="D214" s="233" t="s">
        <v>141</v>
      </c>
      <c r="E214" s="234" t="s">
        <v>336</v>
      </c>
      <c r="F214" s="235" t="s">
        <v>337</v>
      </c>
      <c r="G214" s="236" t="s">
        <v>159</v>
      </c>
      <c r="H214" s="237">
        <v>33.240000000000002</v>
      </c>
      <c r="I214" s="238"/>
      <c r="J214" s="239">
        <f>ROUND(I214*H214,2)</f>
        <v>0</v>
      </c>
      <c r="K214" s="240"/>
      <c r="L214" s="41"/>
      <c r="M214" s="241" t="s">
        <v>1</v>
      </c>
      <c r="N214" s="242" t="s">
        <v>46</v>
      </c>
      <c r="O214" s="91"/>
      <c r="P214" s="243">
        <f>O214*H214</f>
        <v>0</v>
      </c>
      <c r="Q214" s="243">
        <v>0</v>
      </c>
      <c r="R214" s="243">
        <f>Q214*H214</f>
        <v>0</v>
      </c>
      <c r="S214" s="243">
        <v>2.3999999999999999</v>
      </c>
      <c r="T214" s="244">
        <f>S214*H214</f>
        <v>79.775999999999996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5" t="s">
        <v>145</v>
      </c>
      <c r="AT214" s="245" t="s">
        <v>141</v>
      </c>
      <c r="AU214" s="245" t="s">
        <v>91</v>
      </c>
      <c r="AY214" s="15" t="s">
        <v>139</v>
      </c>
      <c r="BE214" s="143">
        <f>IF(N214="základní",J214,0)</f>
        <v>0</v>
      </c>
      <c r="BF214" s="143">
        <f>IF(N214="snížená",J214,0)</f>
        <v>0</v>
      </c>
      <c r="BG214" s="143">
        <f>IF(N214="zákl. přenesená",J214,0)</f>
        <v>0</v>
      </c>
      <c r="BH214" s="143">
        <f>IF(N214="sníž. přenesená",J214,0)</f>
        <v>0</v>
      </c>
      <c r="BI214" s="143">
        <f>IF(N214="nulová",J214,0)</f>
        <v>0</v>
      </c>
      <c r="BJ214" s="15" t="s">
        <v>89</v>
      </c>
      <c r="BK214" s="143">
        <f>ROUND(I214*H214,2)</f>
        <v>0</v>
      </c>
      <c r="BL214" s="15" t="s">
        <v>145</v>
      </c>
      <c r="BM214" s="245" t="s">
        <v>338</v>
      </c>
    </row>
    <row r="215" s="13" customFormat="1">
      <c r="A215" s="13"/>
      <c r="B215" s="251"/>
      <c r="C215" s="252"/>
      <c r="D215" s="246" t="s">
        <v>154</v>
      </c>
      <c r="E215" s="253" t="s">
        <v>1</v>
      </c>
      <c r="F215" s="254" t="s">
        <v>339</v>
      </c>
      <c r="G215" s="252"/>
      <c r="H215" s="255">
        <v>33.240000000000002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1" t="s">
        <v>154</v>
      </c>
      <c r="AU215" s="261" t="s">
        <v>91</v>
      </c>
      <c r="AV215" s="13" t="s">
        <v>91</v>
      </c>
      <c r="AW215" s="13" t="s">
        <v>34</v>
      </c>
      <c r="AX215" s="13" t="s">
        <v>81</v>
      </c>
      <c r="AY215" s="261" t="s">
        <v>139</v>
      </c>
    </row>
    <row r="216" s="2" customFormat="1" ht="24.15" customHeight="1">
      <c r="A216" s="38"/>
      <c r="B216" s="39"/>
      <c r="C216" s="233" t="s">
        <v>340</v>
      </c>
      <c r="D216" s="233" t="s">
        <v>141</v>
      </c>
      <c r="E216" s="234" t="s">
        <v>341</v>
      </c>
      <c r="F216" s="235" t="s">
        <v>342</v>
      </c>
      <c r="G216" s="236" t="s">
        <v>190</v>
      </c>
      <c r="H216" s="237">
        <v>164</v>
      </c>
      <c r="I216" s="238"/>
      <c r="J216" s="239">
        <f>ROUND(I216*H216,2)</f>
        <v>0</v>
      </c>
      <c r="K216" s="240"/>
      <c r="L216" s="41"/>
      <c r="M216" s="241" t="s">
        <v>1</v>
      </c>
      <c r="N216" s="242" t="s">
        <v>46</v>
      </c>
      <c r="O216" s="91"/>
      <c r="P216" s="243">
        <f>O216*H216</f>
        <v>0</v>
      </c>
      <c r="Q216" s="243">
        <v>0.00116</v>
      </c>
      <c r="R216" s="243">
        <f>Q216*H216</f>
        <v>0.19023999999999999</v>
      </c>
      <c r="S216" s="243">
        <v>0</v>
      </c>
      <c r="T216" s="24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5" t="s">
        <v>145</v>
      </c>
      <c r="AT216" s="245" t="s">
        <v>141</v>
      </c>
      <c r="AU216" s="245" t="s">
        <v>91</v>
      </c>
      <c r="AY216" s="15" t="s">
        <v>139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5" t="s">
        <v>89</v>
      </c>
      <c r="BK216" s="143">
        <f>ROUND(I216*H216,2)</f>
        <v>0</v>
      </c>
      <c r="BL216" s="15" t="s">
        <v>145</v>
      </c>
      <c r="BM216" s="245" t="s">
        <v>343</v>
      </c>
    </row>
    <row r="217" s="13" customFormat="1">
      <c r="A217" s="13"/>
      <c r="B217" s="251"/>
      <c r="C217" s="252"/>
      <c r="D217" s="246" t="s">
        <v>154</v>
      </c>
      <c r="E217" s="253" t="s">
        <v>1</v>
      </c>
      <c r="F217" s="254" t="s">
        <v>344</v>
      </c>
      <c r="G217" s="252"/>
      <c r="H217" s="255">
        <v>100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154</v>
      </c>
      <c r="AU217" s="261" t="s">
        <v>91</v>
      </c>
      <c r="AV217" s="13" t="s">
        <v>91</v>
      </c>
      <c r="AW217" s="13" t="s">
        <v>34</v>
      </c>
      <c r="AX217" s="13" t="s">
        <v>81</v>
      </c>
      <c r="AY217" s="261" t="s">
        <v>139</v>
      </c>
    </row>
    <row r="218" s="13" customFormat="1">
      <c r="A218" s="13"/>
      <c r="B218" s="251"/>
      <c r="C218" s="252"/>
      <c r="D218" s="246" t="s">
        <v>154</v>
      </c>
      <c r="E218" s="253" t="s">
        <v>1</v>
      </c>
      <c r="F218" s="254" t="s">
        <v>345</v>
      </c>
      <c r="G218" s="252"/>
      <c r="H218" s="255">
        <v>64</v>
      </c>
      <c r="I218" s="256"/>
      <c r="J218" s="252"/>
      <c r="K218" s="252"/>
      <c r="L218" s="257"/>
      <c r="M218" s="258"/>
      <c r="N218" s="259"/>
      <c r="O218" s="259"/>
      <c r="P218" s="259"/>
      <c r="Q218" s="259"/>
      <c r="R218" s="259"/>
      <c r="S218" s="259"/>
      <c r="T218" s="26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1" t="s">
        <v>154</v>
      </c>
      <c r="AU218" s="261" t="s">
        <v>91</v>
      </c>
      <c r="AV218" s="13" t="s">
        <v>91</v>
      </c>
      <c r="AW218" s="13" t="s">
        <v>34</v>
      </c>
      <c r="AX218" s="13" t="s">
        <v>81</v>
      </c>
      <c r="AY218" s="261" t="s">
        <v>139</v>
      </c>
    </row>
    <row r="219" s="12" customFormat="1" ht="20.88" customHeight="1">
      <c r="A219" s="12"/>
      <c r="B219" s="217"/>
      <c r="C219" s="218"/>
      <c r="D219" s="219" t="s">
        <v>80</v>
      </c>
      <c r="E219" s="231" t="s">
        <v>346</v>
      </c>
      <c r="F219" s="231" t="s">
        <v>347</v>
      </c>
      <c r="G219" s="218"/>
      <c r="H219" s="218"/>
      <c r="I219" s="221"/>
      <c r="J219" s="232">
        <f>BK219</f>
        <v>0</v>
      </c>
      <c r="K219" s="218"/>
      <c r="L219" s="223"/>
      <c r="M219" s="224"/>
      <c r="N219" s="225"/>
      <c r="O219" s="225"/>
      <c r="P219" s="226">
        <f>SUM(P220:P225)</f>
        <v>0</v>
      </c>
      <c r="Q219" s="225"/>
      <c r="R219" s="226">
        <f>SUM(R220:R225)</f>
        <v>0</v>
      </c>
      <c r="S219" s="225"/>
      <c r="T219" s="227">
        <f>SUM(T220:T225)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8" t="s">
        <v>89</v>
      </c>
      <c r="AT219" s="229" t="s">
        <v>80</v>
      </c>
      <c r="AU219" s="229" t="s">
        <v>91</v>
      </c>
      <c r="AY219" s="228" t="s">
        <v>139</v>
      </c>
      <c r="BK219" s="230">
        <f>SUM(BK220:BK225)</f>
        <v>0</v>
      </c>
    </row>
    <row r="220" s="2" customFormat="1" ht="24.15" customHeight="1">
      <c r="A220" s="38"/>
      <c r="B220" s="39"/>
      <c r="C220" s="233" t="s">
        <v>348</v>
      </c>
      <c r="D220" s="233" t="s">
        <v>141</v>
      </c>
      <c r="E220" s="234" t="s">
        <v>349</v>
      </c>
      <c r="F220" s="235" t="s">
        <v>350</v>
      </c>
      <c r="G220" s="236" t="s">
        <v>174</v>
      </c>
      <c r="H220" s="237">
        <v>100.8</v>
      </c>
      <c r="I220" s="238"/>
      <c r="J220" s="239">
        <f>ROUND(I220*H220,2)</f>
        <v>0</v>
      </c>
      <c r="K220" s="240"/>
      <c r="L220" s="41"/>
      <c r="M220" s="241" t="s">
        <v>1</v>
      </c>
      <c r="N220" s="242" t="s">
        <v>46</v>
      </c>
      <c r="O220" s="91"/>
      <c r="P220" s="243">
        <f>O220*H220</f>
        <v>0</v>
      </c>
      <c r="Q220" s="243">
        <v>0</v>
      </c>
      <c r="R220" s="243">
        <f>Q220*H220</f>
        <v>0</v>
      </c>
      <c r="S220" s="243">
        <v>0</v>
      </c>
      <c r="T220" s="24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5" t="s">
        <v>145</v>
      </c>
      <c r="AT220" s="245" t="s">
        <v>141</v>
      </c>
      <c r="AU220" s="245" t="s">
        <v>156</v>
      </c>
      <c r="AY220" s="15" t="s">
        <v>139</v>
      </c>
      <c r="BE220" s="143">
        <f>IF(N220="základní",J220,0)</f>
        <v>0</v>
      </c>
      <c r="BF220" s="143">
        <f>IF(N220="snížená",J220,0)</f>
        <v>0</v>
      </c>
      <c r="BG220" s="143">
        <f>IF(N220="zákl. přenesená",J220,0)</f>
        <v>0</v>
      </c>
      <c r="BH220" s="143">
        <f>IF(N220="sníž. přenesená",J220,0)</f>
        <v>0</v>
      </c>
      <c r="BI220" s="143">
        <f>IF(N220="nulová",J220,0)</f>
        <v>0</v>
      </c>
      <c r="BJ220" s="15" t="s">
        <v>89</v>
      </c>
      <c r="BK220" s="143">
        <f>ROUND(I220*H220,2)</f>
        <v>0</v>
      </c>
      <c r="BL220" s="15" t="s">
        <v>145</v>
      </c>
      <c r="BM220" s="245" t="s">
        <v>351</v>
      </c>
    </row>
    <row r="221" s="13" customFormat="1">
      <c r="A221" s="13"/>
      <c r="B221" s="251"/>
      <c r="C221" s="252"/>
      <c r="D221" s="246" t="s">
        <v>154</v>
      </c>
      <c r="E221" s="253" t="s">
        <v>1</v>
      </c>
      <c r="F221" s="254" t="s">
        <v>352</v>
      </c>
      <c r="G221" s="252"/>
      <c r="H221" s="255">
        <v>100.8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1" t="s">
        <v>154</v>
      </c>
      <c r="AU221" s="261" t="s">
        <v>156</v>
      </c>
      <c r="AV221" s="13" t="s">
        <v>91</v>
      </c>
      <c r="AW221" s="13" t="s">
        <v>34</v>
      </c>
      <c r="AX221" s="13" t="s">
        <v>81</v>
      </c>
      <c r="AY221" s="261" t="s">
        <v>139</v>
      </c>
    </row>
    <row r="222" s="2" customFormat="1" ht="37.8" customHeight="1">
      <c r="A222" s="38"/>
      <c r="B222" s="39"/>
      <c r="C222" s="233" t="s">
        <v>353</v>
      </c>
      <c r="D222" s="233" t="s">
        <v>141</v>
      </c>
      <c r="E222" s="234" t="s">
        <v>354</v>
      </c>
      <c r="F222" s="235" t="s">
        <v>355</v>
      </c>
      <c r="G222" s="236" t="s">
        <v>174</v>
      </c>
      <c r="H222" s="237">
        <v>1108.8</v>
      </c>
      <c r="I222" s="238"/>
      <c r="J222" s="239">
        <f>ROUND(I222*H222,2)</f>
        <v>0</v>
      </c>
      <c r="K222" s="240"/>
      <c r="L222" s="41"/>
      <c r="M222" s="241" t="s">
        <v>1</v>
      </c>
      <c r="N222" s="242" t="s">
        <v>46</v>
      </c>
      <c r="O222" s="91"/>
      <c r="P222" s="243">
        <f>O222*H222</f>
        <v>0</v>
      </c>
      <c r="Q222" s="243">
        <v>0</v>
      </c>
      <c r="R222" s="243">
        <f>Q222*H222</f>
        <v>0</v>
      </c>
      <c r="S222" s="243">
        <v>0</v>
      </c>
      <c r="T222" s="24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5" t="s">
        <v>145</v>
      </c>
      <c r="AT222" s="245" t="s">
        <v>141</v>
      </c>
      <c r="AU222" s="245" t="s">
        <v>156</v>
      </c>
      <c r="AY222" s="15" t="s">
        <v>139</v>
      </c>
      <c r="BE222" s="143">
        <f>IF(N222="základní",J222,0)</f>
        <v>0</v>
      </c>
      <c r="BF222" s="143">
        <f>IF(N222="snížená",J222,0)</f>
        <v>0</v>
      </c>
      <c r="BG222" s="143">
        <f>IF(N222="zákl. přenesená",J222,0)</f>
        <v>0</v>
      </c>
      <c r="BH222" s="143">
        <f>IF(N222="sníž. přenesená",J222,0)</f>
        <v>0</v>
      </c>
      <c r="BI222" s="143">
        <f>IF(N222="nulová",J222,0)</f>
        <v>0</v>
      </c>
      <c r="BJ222" s="15" t="s">
        <v>89</v>
      </c>
      <c r="BK222" s="143">
        <f>ROUND(I222*H222,2)</f>
        <v>0</v>
      </c>
      <c r="BL222" s="15" t="s">
        <v>145</v>
      </c>
      <c r="BM222" s="245" t="s">
        <v>356</v>
      </c>
    </row>
    <row r="223" s="13" customFormat="1">
      <c r="A223" s="13"/>
      <c r="B223" s="251"/>
      <c r="C223" s="252"/>
      <c r="D223" s="246" t="s">
        <v>154</v>
      </c>
      <c r="E223" s="253" t="s">
        <v>1</v>
      </c>
      <c r="F223" s="254" t="s">
        <v>357</v>
      </c>
      <c r="G223" s="252"/>
      <c r="H223" s="255">
        <v>1108.8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154</v>
      </c>
      <c r="AU223" s="261" t="s">
        <v>156</v>
      </c>
      <c r="AV223" s="13" t="s">
        <v>91</v>
      </c>
      <c r="AW223" s="13" t="s">
        <v>34</v>
      </c>
      <c r="AX223" s="13" t="s">
        <v>89</v>
      </c>
      <c r="AY223" s="261" t="s">
        <v>139</v>
      </c>
    </row>
    <row r="224" s="2" customFormat="1" ht="37.8" customHeight="1">
      <c r="A224" s="38"/>
      <c r="B224" s="39"/>
      <c r="C224" s="233" t="s">
        <v>358</v>
      </c>
      <c r="D224" s="233" t="s">
        <v>141</v>
      </c>
      <c r="E224" s="234" t="s">
        <v>359</v>
      </c>
      <c r="F224" s="235" t="s">
        <v>360</v>
      </c>
      <c r="G224" s="236" t="s">
        <v>174</v>
      </c>
      <c r="H224" s="237">
        <v>100.8</v>
      </c>
      <c r="I224" s="238"/>
      <c r="J224" s="239">
        <f>ROUND(I224*H224,2)</f>
        <v>0</v>
      </c>
      <c r="K224" s="240"/>
      <c r="L224" s="41"/>
      <c r="M224" s="241" t="s">
        <v>1</v>
      </c>
      <c r="N224" s="242" t="s">
        <v>46</v>
      </c>
      <c r="O224" s="91"/>
      <c r="P224" s="243">
        <f>O224*H224</f>
        <v>0</v>
      </c>
      <c r="Q224" s="243">
        <v>0</v>
      </c>
      <c r="R224" s="243">
        <f>Q224*H224</f>
        <v>0</v>
      </c>
      <c r="S224" s="243">
        <v>0</v>
      </c>
      <c r="T224" s="24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5" t="s">
        <v>145</v>
      </c>
      <c r="AT224" s="245" t="s">
        <v>141</v>
      </c>
      <c r="AU224" s="245" t="s">
        <v>156</v>
      </c>
      <c r="AY224" s="15" t="s">
        <v>139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5" t="s">
        <v>89</v>
      </c>
      <c r="BK224" s="143">
        <f>ROUND(I224*H224,2)</f>
        <v>0</v>
      </c>
      <c r="BL224" s="15" t="s">
        <v>145</v>
      </c>
      <c r="BM224" s="245" t="s">
        <v>361</v>
      </c>
    </row>
    <row r="225" s="13" customFormat="1">
      <c r="A225" s="13"/>
      <c r="B225" s="251"/>
      <c r="C225" s="252"/>
      <c r="D225" s="246" t="s">
        <v>154</v>
      </c>
      <c r="E225" s="253" t="s">
        <v>1</v>
      </c>
      <c r="F225" s="254" t="s">
        <v>362</v>
      </c>
      <c r="G225" s="252"/>
      <c r="H225" s="255">
        <v>100.8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1" t="s">
        <v>154</v>
      </c>
      <c r="AU225" s="261" t="s">
        <v>156</v>
      </c>
      <c r="AV225" s="13" t="s">
        <v>91</v>
      </c>
      <c r="AW225" s="13" t="s">
        <v>34</v>
      </c>
      <c r="AX225" s="13" t="s">
        <v>89</v>
      </c>
      <c r="AY225" s="261" t="s">
        <v>139</v>
      </c>
    </row>
    <row r="226" s="12" customFormat="1" ht="22.8" customHeight="1">
      <c r="A226" s="12"/>
      <c r="B226" s="217"/>
      <c r="C226" s="218"/>
      <c r="D226" s="219" t="s">
        <v>80</v>
      </c>
      <c r="E226" s="231" t="s">
        <v>363</v>
      </c>
      <c r="F226" s="231" t="s">
        <v>364</v>
      </c>
      <c r="G226" s="218"/>
      <c r="H226" s="218"/>
      <c r="I226" s="221"/>
      <c r="J226" s="232">
        <f>BK226</f>
        <v>0</v>
      </c>
      <c r="K226" s="218"/>
      <c r="L226" s="223"/>
      <c r="M226" s="224"/>
      <c r="N226" s="225"/>
      <c r="O226" s="225"/>
      <c r="P226" s="226">
        <f>P227</f>
        <v>0</v>
      </c>
      <c r="Q226" s="225"/>
      <c r="R226" s="226">
        <f>R227</f>
        <v>0</v>
      </c>
      <c r="S226" s="225"/>
      <c r="T226" s="227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8" t="s">
        <v>89</v>
      </c>
      <c r="AT226" s="229" t="s">
        <v>80</v>
      </c>
      <c r="AU226" s="229" t="s">
        <v>89</v>
      </c>
      <c r="AY226" s="228" t="s">
        <v>139</v>
      </c>
      <c r="BK226" s="230">
        <f>BK227</f>
        <v>0</v>
      </c>
    </row>
    <row r="227" s="2" customFormat="1" ht="24.15" customHeight="1">
      <c r="A227" s="38"/>
      <c r="B227" s="39"/>
      <c r="C227" s="233" t="s">
        <v>365</v>
      </c>
      <c r="D227" s="233" t="s">
        <v>141</v>
      </c>
      <c r="E227" s="234" t="s">
        <v>366</v>
      </c>
      <c r="F227" s="235" t="s">
        <v>367</v>
      </c>
      <c r="G227" s="236" t="s">
        <v>174</v>
      </c>
      <c r="H227" s="237">
        <v>375.387</v>
      </c>
      <c r="I227" s="238"/>
      <c r="J227" s="239">
        <f>ROUND(I227*H227,2)</f>
        <v>0</v>
      </c>
      <c r="K227" s="240"/>
      <c r="L227" s="41"/>
      <c r="M227" s="241" t="s">
        <v>1</v>
      </c>
      <c r="N227" s="242" t="s">
        <v>46</v>
      </c>
      <c r="O227" s="91"/>
      <c r="P227" s="243">
        <f>O227*H227</f>
        <v>0</v>
      </c>
      <c r="Q227" s="243">
        <v>0</v>
      </c>
      <c r="R227" s="243">
        <f>Q227*H227</f>
        <v>0</v>
      </c>
      <c r="S227" s="243">
        <v>0</v>
      </c>
      <c r="T227" s="24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5" t="s">
        <v>145</v>
      </c>
      <c r="AT227" s="245" t="s">
        <v>141</v>
      </c>
      <c r="AU227" s="245" t="s">
        <v>91</v>
      </c>
      <c r="AY227" s="15" t="s">
        <v>139</v>
      </c>
      <c r="BE227" s="143">
        <f>IF(N227="základní",J227,0)</f>
        <v>0</v>
      </c>
      <c r="BF227" s="143">
        <f>IF(N227="snížená",J227,0)</f>
        <v>0</v>
      </c>
      <c r="BG227" s="143">
        <f>IF(N227="zákl. přenesená",J227,0)</f>
        <v>0</v>
      </c>
      <c r="BH227" s="143">
        <f>IF(N227="sníž. přenesená",J227,0)</f>
        <v>0</v>
      </c>
      <c r="BI227" s="143">
        <f>IF(N227="nulová",J227,0)</f>
        <v>0</v>
      </c>
      <c r="BJ227" s="15" t="s">
        <v>89</v>
      </c>
      <c r="BK227" s="143">
        <f>ROUND(I227*H227,2)</f>
        <v>0</v>
      </c>
      <c r="BL227" s="15" t="s">
        <v>145</v>
      </c>
      <c r="BM227" s="245" t="s">
        <v>368</v>
      </c>
    </row>
    <row r="228" s="12" customFormat="1" ht="25.92" customHeight="1">
      <c r="A228" s="12"/>
      <c r="B228" s="217"/>
      <c r="C228" s="218"/>
      <c r="D228" s="219" t="s">
        <v>80</v>
      </c>
      <c r="E228" s="220" t="s">
        <v>369</v>
      </c>
      <c r="F228" s="220" t="s">
        <v>370</v>
      </c>
      <c r="G228" s="218"/>
      <c r="H228" s="218"/>
      <c r="I228" s="221"/>
      <c r="J228" s="222">
        <f>BK228</f>
        <v>0</v>
      </c>
      <c r="K228" s="218"/>
      <c r="L228" s="223"/>
      <c r="M228" s="224"/>
      <c r="N228" s="225"/>
      <c r="O228" s="225"/>
      <c r="P228" s="226">
        <f>P229+P242+P259</f>
        <v>0</v>
      </c>
      <c r="Q228" s="225"/>
      <c r="R228" s="226">
        <f>R229+R242+R259</f>
        <v>0.032507600000000005</v>
      </c>
      <c r="S228" s="225"/>
      <c r="T228" s="227">
        <f>T229+T242+T259</f>
        <v>0.12959999999999999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28" t="s">
        <v>91</v>
      </c>
      <c r="AT228" s="229" t="s">
        <v>80</v>
      </c>
      <c r="AU228" s="229" t="s">
        <v>81</v>
      </c>
      <c r="AY228" s="228" t="s">
        <v>139</v>
      </c>
      <c r="BK228" s="230">
        <f>BK229+BK242+BK259</f>
        <v>0</v>
      </c>
    </row>
    <row r="229" s="12" customFormat="1" ht="22.8" customHeight="1">
      <c r="A229" s="12"/>
      <c r="B229" s="217"/>
      <c r="C229" s="218"/>
      <c r="D229" s="219" t="s">
        <v>80</v>
      </c>
      <c r="E229" s="231" t="s">
        <v>371</v>
      </c>
      <c r="F229" s="231" t="s">
        <v>372</v>
      </c>
      <c r="G229" s="218"/>
      <c r="H229" s="218"/>
      <c r="I229" s="221"/>
      <c r="J229" s="232">
        <f>BK229</f>
        <v>0</v>
      </c>
      <c r="K229" s="218"/>
      <c r="L229" s="223"/>
      <c r="M229" s="224"/>
      <c r="N229" s="225"/>
      <c r="O229" s="225"/>
      <c r="P229" s="226">
        <f>SUM(P230:P241)</f>
        <v>0</v>
      </c>
      <c r="Q229" s="225"/>
      <c r="R229" s="226">
        <f>SUM(R230:R241)</f>
        <v>0.015007600000000001</v>
      </c>
      <c r="S229" s="225"/>
      <c r="T229" s="227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8" t="s">
        <v>91</v>
      </c>
      <c r="AT229" s="229" t="s">
        <v>80</v>
      </c>
      <c r="AU229" s="229" t="s">
        <v>89</v>
      </c>
      <c r="AY229" s="228" t="s">
        <v>139</v>
      </c>
      <c r="BK229" s="230">
        <f>SUM(BK230:BK241)</f>
        <v>0</v>
      </c>
    </row>
    <row r="230" s="2" customFormat="1" ht="24.15" customHeight="1">
      <c r="A230" s="38"/>
      <c r="B230" s="39"/>
      <c r="C230" s="233" t="s">
        <v>373</v>
      </c>
      <c r="D230" s="233" t="s">
        <v>141</v>
      </c>
      <c r="E230" s="234" t="s">
        <v>374</v>
      </c>
      <c r="F230" s="235" t="s">
        <v>375</v>
      </c>
      <c r="G230" s="236" t="s">
        <v>190</v>
      </c>
      <c r="H230" s="237">
        <v>8.5999999999999996</v>
      </c>
      <c r="I230" s="238"/>
      <c r="J230" s="239">
        <f>ROUND(I230*H230,2)</f>
        <v>0</v>
      </c>
      <c r="K230" s="240"/>
      <c r="L230" s="41"/>
      <c r="M230" s="241" t="s">
        <v>1</v>
      </c>
      <c r="N230" s="242" t="s">
        <v>46</v>
      </c>
      <c r="O230" s="91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5" t="s">
        <v>225</v>
      </c>
      <c r="AT230" s="245" t="s">
        <v>141</v>
      </c>
      <c r="AU230" s="245" t="s">
        <v>91</v>
      </c>
      <c r="AY230" s="15" t="s">
        <v>139</v>
      </c>
      <c r="BE230" s="143">
        <f>IF(N230="základní",J230,0)</f>
        <v>0</v>
      </c>
      <c r="BF230" s="143">
        <f>IF(N230="snížená",J230,0)</f>
        <v>0</v>
      </c>
      <c r="BG230" s="143">
        <f>IF(N230="zákl. přenesená",J230,0)</f>
        <v>0</v>
      </c>
      <c r="BH230" s="143">
        <f>IF(N230="sníž. přenesená",J230,0)</f>
        <v>0</v>
      </c>
      <c r="BI230" s="143">
        <f>IF(N230="nulová",J230,0)</f>
        <v>0</v>
      </c>
      <c r="BJ230" s="15" t="s">
        <v>89</v>
      </c>
      <c r="BK230" s="143">
        <f>ROUND(I230*H230,2)</f>
        <v>0</v>
      </c>
      <c r="BL230" s="15" t="s">
        <v>225</v>
      </c>
      <c r="BM230" s="245" t="s">
        <v>376</v>
      </c>
    </row>
    <row r="231" s="13" customFormat="1">
      <c r="A231" s="13"/>
      <c r="B231" s="251"/>
      <c r="C231" s="252"/>
      <c r="D231" s="246" t="s">
        <v>154</v>
      </c>
      <c r="E231" s="253" t="s">
        <v>1</v>
      </c>
      <c r="F231" s="254" t="s">
        <v>377</v>
      </c>
      <c r="G231" s="252"/>
      <c r="H231" s="255">
        <v>8.5999999999999996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1" t="s">
        <v>154</v>
      </c>
      <c r="AU231" s="261" t="s">
        <v>91</v>
      </c>
      <c r="AV231" s="13" t="s">
        <v>91</v>
      </c>
      <c r="AW231" s="13" t="s">
        <v>34</v>
      </c>
      <c r="AX231" s="13" t="s">
        <v>89</v>
      </c>
      <c r="AY231" s="261" t="s">
        <v>139</v>
      </c>
    </row>
    <row r="232" s="2" customFormat="1" ht="14.4" customHeight="1">
      <c r="A232" s="38"/>
      <c r="B232" s="39"/>
      <c r="C232" s="233" t="s">
        <v>378</v>
      </c>
      <c r="D232" s="233" t="s">
        <v>141</v>
      </c>
      <c r="E232" s="234" t="s">
        <v>379</v>
      </c>
      <c r="F232" s="235" t="s">
        <v>380</v>
      </c>
      <c r="G232" s="236" t="s">
        <v>190</v>
      </c>
      <c r="H232" s="237">
        <v>7.5999999999999996</v>
      </c>
      <c r="I232" s="238"/>
      <c r="J232" s="239">
        <f>ROUND(I232*H232,2)</f>
        <v>0</v>
      </c>
      <c r="K232" s="240"/>
      <c r="L232" s="41"/>
      <c r="M232" s="241" t="s">
        <v>1</v>
      </c>
      <c r="N232" s="242" t="s">
        <v>46</v>
      </c>
      <c r="O232" s="91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5" t="s">
        <v>225</v>
      </c>
      <c r="AT232" s="245" t="s">
        <v>141</v>
      </c>
      <c r="AU232" s="245" t="s">
        <v>91</v>
      </c>
      <c r="AY232" s="15" t="s">
        <v>139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5" t="s">
        <v>89</v>
      </c>
      <c r="BK232" s="143">
        <f>ROUND(I232*H232,2)</f>
        <v>0</v>
      </c>
      <c r="BL232" s="15" t="s">
        <v>225</v>
      </c>
      <c r="BM232" s="245" t="s">
        <v>381</v>
      </c>
    </row>
    <row r="233" s="13" customFormat="1">
      <c r="A233" s="13"/>
      <c r="B233" s="251"/>
      <c r="C233" s="252"/>
      <c r="D233" s="246" t="s">
        <v>154</v>
      </c>
      <c r="E233" s="253" t="s">
        <v>1</v>
      </c>
      <c r="F233" s="254" t="s">
        <v>382</v>
      </c>
      <c r="G233" s="252"/>
      <c r="H233" s="255">
        <v>7.5999999999999996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154</v>
      </c>
      <c r="AU233" s="261" t="s">
        <v>91</v>
      </c>
      <c r="AV233" s="13" t="s">
        <v>91</v>
      </c>
      <c r="AW233" s="13" t="s">
        <v>34</v>
      </c>
      <c r="AX233" s="13" t="s">
        <v>81</v>
      </c>
      <c r="AY233" s="261" t="s">
        <v>139</v>
      </c>
    </row>
    <row r="234" s="2" customFormat="1" ht="24.15" customHeight="1">
      <c r="A234" s="38"/>
      <c r="B234" s="39"/>
      <c r="C234" s="262" t="s">
        <v>383</v>
      </c>
      <c r="D234" s="262" t="s">
        <v>194</v>
      </c>
      <c r="E234" s="263" t="s">
        <v>384</v>
      </c>
      <c r="F234" s="264" t="s">
        <v>385</v>
      </c>
      <c r="G234" s="265" t="s">
        <v>386</v>
      </c>
      <c r="H234" s="266">
        <v>0.064000000000000001</v>
      </c>
      <c r="I234" s="267"/>
      <c r="J234" s="268">
        <f>ROUND(I234*H234,2)</f>
        <v>0</v>
      </c>
      <c r="K234" s="269"/>
      <c r="L234" s="270"/>
      <c r="M234" s="271" t="s">
        <v>1</v>
      </c>
      <c r="N234" s="272" t="s">
        <v>46</v>
      </c>
      <c r="O234" s="91"/>
      <c r="P234" s="243">
        <f>O234*H234</f>
        <v>0</v>
      </c>
      <c r="Q234" s="243">
        <v>0.00089999999999999998</v>
      </c>
      <c r="R234" s="243">
        <f>Q234*H234</f>
        <v>5.7599999999999997E-05</v>
      </c>
      <c r="S234" s="243">
        <v>0</v>
      </c>
      <c r="T234" s="24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5" t="s">
        <v>283</v>
      </c>
      <c r="AT234" s="245" t="s">
        <v>194</v>
      </c>
      <c r="AU234" s="245" t="s">
        <v>91</v>
      </c>
      <c r="AY234" s="15" t="s">
        <v>139</v>
      </c>
      <c r="BE234" s="143">
        <f>IF(N234="základní",J234,0)</f>
        <v>0</v>
      </c>
      <c r="BF234" s="143">
        <f>IF(N234="snížená",J234,0)</f>
        <v>0</v>
      </c>
      <c r="BG234" s="143">
        <f>IF(N234="zákl. přenesená",J234,0)</f>
        <v>0</v>
      </c>
      <c r="BH234" s="143">
        <f>IF(N234="sníž. přenesená",J234,0)</f>
        <v>0</v>
      </c>
      <c r="BI234" s="143">
        <f>IF(N234="nulová",J234,0)</f>
        <v>0</v>
      </c>
      <c r="BJ234" s="15" t="s">
        <v>89</v>
      </c>
      <c r="BK234" s="143">
        <f>ROUND(I234*H234,2)</f>
        <v>0</v>
      </c>
      <c r="BL234" s="15" t="s">
        <v>225</v>
      </c>
      <c r="BM234" s="245" t="s">
        <v>387</v>
      </c>
    </row>
    <row r="235" s="13" customFormat="1">
      <c r="A235" s="13"/>
      <c r="B235" s="251"/>
      <c r="C235" s="252"/>
      <c r="D235" s="246" t="s">
        <v>154</v>
      </c>
      <c r="E235" s="252"/>
      <c r="F235" s="254" t="s">
        <v>388</v>
      </c>
      <c r="G235" s="252"/>
      <c r="H235" s="255">
        <v>0.064000000000000001</v>
      </c>
      <c r="I235" s="256"/>
      <c r="J235" s="252"/>
      <c r="K235" s="252"/>
      <c r="L235" s="257"/>
      <c r="M235" s="258"/>
      <c r="N235" s="259"/>
      <c r="O235" s="259"/>
      <c r="P235" s="259"/>
      <c r="Q235" s="259"/>
      <c r="R235" s="259"/>
      <c r="S235" s="259"/>
      <c r="T235" s="26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1" t="s">
        <v>154</v>
      </c>
      <c r="AU235" s="261" t="s">
        <v>91</v>
      </c>
      <c r="AV235" s="13" t="s">
        <v>91</v>
      </c>
      <c r="AW235" s="13" t="s">
        <v>4</v>
      </c>
      <c r="AX235" s="13" t="s">
        <v>89</v>
      </c>
      <c r="AY235" s="261" t="s">
        <v>139</v>
      </c>
    </row>
    <row r="236" s="2" customFormat="1" ht="24.15" customHeight="1">
      <c r="A236" s="38"/>
      <c r="B236" s="39"/>
      <c r="C236" s="233" t="s">
        <v>389</v>
      </c>
      <c r="D236" s="233" t="s">
        <v>141</v>
      </c>
      <c r="E236" s="234" t="s">
        <v>390</v>
      </c>
      <c r="F236" s="235" t="s">
        <v>391</v>
      </c>
      <c r="G236" s="236" t="s">
        <v>277</v>
      </c>
      <c r="H236" s="237">
        <v>2.5</v>
      </c>
      <c r="I236" s="238"/>
      <c r="J236" s="239">
        <f>ROUND(I236*H236,2)</f>
        <v>0</v>
      </c>
      <c r="K236" s="240"/>
      <c r="L236" s="41"/>
      <c r="M236" s="241" t="s">
        <v>1</v>
      </c>
      <c r="N236" s="242" t="s">
        <v>46</v>
      </c>
      <c r="O236" s="91"/>
      <c r="P236" s="243">
        <f>O236*H236</f>
        <v>0</v>
      </c>
      <c r="Q236" s="243">
        <v>0.001</v>
      </c>
      <c r="R236" s="243">
        <f>Q236*H236</f>
        <v>0.0025000000000000001</v>
      </c>
      <c r="S236" s="243">
        <v>0</v>
      </c>
      <c r="T236" s="24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5" t="s">
        <v>225</v>
      </c>
      <c r="AT236" s="245" t="s">
        <v>141</v>
      </c>
      <c r="AU236" s="245" t="s">
        <v>91</v>
      </c>
      <c r="AY236" s="15" t="s">
        <v>139</v>
      </c>
      <c r="BE236" s="143">
        <f>IF(N236="základní",J236,0)</f>
        <v>0</v>
      </c>
      <c r="BF236" s="143">
        <f>IF(N236="snížená",J236,0)</f>
        <v>0</v>
      </c>
      <c r="BG236" s="143">
        <f>IF(N236="zákl. přenesená",J236,0)</f>
        <v>0</v>
      </c>
      <c r="BH236" s="143">
        <f>IF(N236="sníž. přenesená",J236,0)</f>
        <v>0</v>
      </c>
      <c r="BI236" s="143">
        <f>IF(N236="nulová",J236,0)</f>
        <v>0</v>
      </c>
      <c r="BJ236" s="15" t="s">
        <v>89</v>
      </c>
      <c r="BK236" s="143">
        <f>ROUND(I236*H236,2)</f>
        <v>0</v>
      </c>
      <c r="BL236" s="15" t="s">
        <v>225</v>
      </c>
      <c r="BM236" s="245" t="s">
        <v>392</v>
      </c>
    </row>
    <row r="237" s="13" customFormat="1">
      <c r="A237" s="13"/>
      <c r="B237" s="251"/>
      <c r="C237" s="252"/>
      <c r="D237" s="246" t="s">
        <v>154</v>
      </c>
      <c r="E237" s="253" t="s">
        <v>1</v>
      </c>
      <c r="F237" s="254" t="s">
        <v>393</v>
      </c>
      <c r="G237" s="252"/>
      <c r="H237" s="255">
        <v>2.5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61" t="s">
        <v>154</v>
      </c>
      <c r="AU237" s="261" t="s">
        <v>91</v>
      </c>
      <c r="AV237" s="13" t="s">
        <v>91</v>
      </c>
      <c r="AW237" s="13" t="s">
        <v>34</v>
      </c>
      <c r="AX237" s="13" t="s">
        <v>89</v>
      </c>
      <c r="AY237" s="261" t="s">
        <v>139</v>
      </c>
    </row>
    <row r="238" s="2" customFormat="1" ht="24.15" customHeight="1">
      <c r="A238" s="38"/>
      <c r="B238" s="39"/>
      <c r="C238" s="233" t="s">
        <v>394</v>
      </c>
      <c r="D238" s="233" t="s">
        <v>141</v>
      </c>
      <c r="E238" s="234" t="s">
        <v>395</v>
      </c>
      <c r="F238" s="235" t="s">
        <v>396</v>
      </c>
      <c r="G238" s="236" t="s">
        <v>277</v>
      </c>
      <c r="H238" s="237">
        <v>9</v>
      </c>
      <c r="I238" s="238"/>
      <c r="J238" s="239">
        <f>ROUND(I238*H238,2)</f>
        <v>0</v>
      </c>
      <c r="K238" s="240"/>
      <c r="L238" s="41"/>
      <c r="M238" s="241" t="s">
        <v>1</v>
      </c>
      <c r="N238" s="242" t="s">
        <v>46</v>
      </c>
      <c r="O238" s="91"/>
      <c r="P238" s="243">
        <f>O238*H238</f>
        <v>0</v>
      </c>
      <c r="Q238" s="243">
        <v>0.001</v>
      </c>
      <c r="R238" s="243">
        <f>Q238*H238</f>
        <v>0.0090000000000000011</v>
      </c>
      <c r="S238" s="243">
        <v>0</v>
      </c>
      <c r="T238" s="24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45" t="s">
        <v>225</v>
      </c>
      <c r="AT238" s="245" t="s">
        <v>141</v>
      </c>
      <c r="AU238" s="245" t="s">
        <v>91</v>
      </c>
      <c r="AY238" s="15" t="s">
        <v>139</v>
      </c>
      <c r="BE238" s="143">
        <f>IF(N238="základní",J238,0)</f>
        <v>0</v>
      </c>
      <c r="BF238" s="143">
        <f>IF(N238="snížená",J238,0)</f>
        <v>0</v>
      </c>
      <c r="BG238" s="143">
        <f>IF(N238="zákl. přenesená",J238,0)</f>
        <v>0</v>
      </c>
      <c r="BH238" s="143">
        <f>IF(N238="sníž. přenesená",J238,0)</f>
        <v>0</v>
      </c>
      <c r="BI238" s="143">
        <f>IF(N238="nulová",J238,0)</f>
        <v>0</v>
      </c>
      <c r="BJ238" s="15" t="s">
        <v>89</v>
      </c>
      <c r="BK238" s="143">
        <f>ROUND(I238*H238,2)</f>
        <v>0</v>
      </c>
      <c r="BL238" s="15" t="s">
        <v>225</v>
      </c>
      <c r="BM238" s="245" t="s">
        <v>397</v>
      </c>
    </row>
    <row r="239" s="13" customFormat="1">
      <c r="A239" s="13"/>
      <c r="B239" s="251"/>
      <c r="C239" s="252"/>
      <c r="D239" s="246" t="s">
        <v>154</v>
      </c>
      <c r="E239" s="253" t="s">
        <v>1</v>
      </c>
      <c r="F239" s="254" t="s">
        <v>398</v>
      </c>
      <c r="G239" s="252"/>
      <c r="H239" s="255">
        <v>9</v>
      </c>
      <c r="I239" s="256"/>
      <c r="J239" s="252"/>
      <c r="K239" s="252"/>
      <c r="L239" s="257"/>
      <c r="M239" s="258"/>
      <c r="N239" s="259"/>
      <c r="O239" s="259"/>
      <c r="P239" s="259"/>
      <c r="Q239" s="259"/>
      <c r="R239" s="259"/>
      <c r="S239" s="259"/>
      <c r="T239" s="26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1" t="s">
        <v>154</v>
      </c>
      <c r="AU239" s="261" t="s">
        <v>91</v>
      </c>
      <c r="AV239" s="13" t="s">
        <v>91</v>
      </c>
      <c r="AW239" s="13" t="s">
        <v>34</v>
      </c>
      <c r="AX239" s="13" t="s">
        <v>89</v>
      </c>
      <c r="AY239" s="261" t="s">
        <v>139</v>
      </c>
    </row>
    <row r="240" s="2" customFormat="1" ht="14.4" customHeight="1">
      <c r="A240" s="38"/>
      <c r="B240" s="39"/>
      <c r="C240" s="262" t="s">
        <v>399</v>
      </c>
      <c r="D240" s="262" t="s">
        <v>194</v>
      </c>
      <c r="E240" s="263" t="s">
        <v>400</v>
      </c>
      <c r="F240" s="264" t="s">
        <v>401</v>
      </c>
      <c r="G240" s="265" t="s">
        <v>277</v>
      </c>
      <c r="H240" s="266">
        <v>11.5</v>
      </c>
      <c r="I240" s="267"/>
      <c r="J240" s="268">
        <f>ROUND(I240*H240,2)</f>
        <v>0</v>
      </c>
      <c r="K240" s="269"/>
      <c r="L240" s="270"/>
      <c r="M240" s="271" t="s">
        <v>1</v>
      </c>
      <c r="N240" s="272" t="s">
        <v>46</v>
      </c>
      <c r="O240" s="91"/>
      <c r="P240" s="243">
        <f>O240*H240</f>
        <v>0</v>
      </c>
      <c r="Q240" s="243">
        <v>0.00029999999999999997</v>
      </c>
      <c r="R240" s="243">
        <f>Q240*H240</f>
        <v>0.0034499999999999995</v>
      </c>
      <c r="S240" s="243">
        <v>0</v>
      </c>
      <c r="T240" s="24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5" t="s">
        <v>283</v>
      </c>
      <c r="AT240" s="245" t="s">
        <v>194</v>
      </c>
      <c r="AU240" s="245" t="s">
        <v>91</v>
      </c>
      <c r="AY240" s="15" t="s">
        <v>139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5" t="s">
        <v>89</v>
      </c>
      <c r="BK240" s="143">
        <f>ROUND(I240*H240,2)</f>
        <v>0</v>
      </c>
      <c r="BL240" s="15" t="s">
        <v>225</v>
      </c>
      <c r="BM240" s="245" t="s">
        <v>402</v>
      </c>
    </row>
    <row r="241" s="13" customFormat="1">
      <c r="A241" s="13"/>
      <c r="B241" s="251"/>
      <c r="C241" s="252"/>
      <c r="D241" s="246" t="s">
        <v>154</v>
      </c>
      <c r="E241" s="253" t="s">
        <v>1</v>
      </c>
      <c r="F241" s="254" t="s">
        <v>403</v>
      </c>
      <c r="G241" s="252"/>
      <c r="H241" s="255">
        <v>11.5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61" t="s">
        <v>154</v>
      </c>
      <c r="AU241" s="261" t="s">
        <v>91</v>
      </c>
      <c r="AV241" s="13" t="s">
        <v>91</v>
      </c>
      <c r="AW241" s="13" t="s">
        <v>34</v>
      </c>
      <c r="AX241" s="13" t="s">
        <v>89</v>
      </c>
      <c r="AY241" s="261" t="s">
        <v>139</v>
      </c>
    </row>
    <row r="242" s="12" customFormat="1" ht="22.8" customHeight="1">
      <c r="A242" s="12"/>
      <c r="B242" s="217"/>
      <c r="C242" s="218"/>
      <c r="D242" s="219" t="s">
        <v>80</v>
      </c>
      <c r="E242" s="231" t="s">
        <v>404</v>
      </c>
      <c r="F242" s="231" t="s">
        <v>405</v>
      </c>
      <c r="G242" s="218"/>
      <c r="H242" s="218"/>
      <c r="I242" s="221"/>
      <c r="J242" s="232">
        <f>BK242</f>
        <v>0</v>
      </c>
      <c r="K242" s="218"/>
      <c r="L242" s="223"/>
      <c r="M242" s="224"/>
      <c r="N242" s="225"/>
      <c r="O242" s="225"/>
      <c r="P242" s="226">
        <f>SUM(P243:P258)</f>
        <v>0</v>
      </c>
      <c r="Q242" s="225"/>
      <c r="R242" s="226">
        <f>SUM(R243:R258)</f>
        <v>0.0106</v>
      </c>
      <c r="S242" s="225"/>
      <c r="T242" s="227">
        <f>SUM(T243:T258)</f>
        <v>0.12959999999999999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28" t="s">
        <v>91</v>
      </c>
      <c r="AT242" s="229" t="s">
        <v>80</v>
      </c>
      <c r="AU242" s="229" t="s">
        <v>89</v>
      </c>
      <c r="AY242" s="228" t="s">
        <v>139</v>
      </c>
      <c r="BK242" s="230">
        <f>SUM(BK243:BK258)</f>
        <v>0</v>
      </c>
    </row>
    <row r="243" s="2" customFormat="1" ht="24.15" customHeight="1">
      <c r="A243" s="38"/>
      <c r="B243" s="39"/>
      <c r="C243" s="233" t="s">
        <v>406</v>
      </c>
      <c r="D243" s="233" t="s">
        <v>141</v>
      </c>
      <c r="E243" s="234" t="s">
        <v>407</v>
      </c>
      <c r="F243" s="235" t="s">
        <v>408</v>
      </c>
      <c r="G243" s="236" t="s">
        <v>144</v>
      </c>
      <c r="H243" s="237">
        <v>1</v>
      </c>
      <c r="I243" s="238"/>
      <c r="J243" s="239">
        <f>ROUND(I243*H243,2)</f>
        <v>0</v>
      </c>
      <c r="K243" s="240"/>
      <c r="L243" s="41"/>
      <c r="M243" s="241" t="s">
        <v>1</v>
      </c>
      <c r="N243" s="242" t="s">
        <v>46</v>
      </c>
      <c r="O243" s="91"/>
      <c r="P243" s="243">
        <f>O243*H243</f>
        <v>0</v>
      </c>
      <c r="Q243" s="243">
        <v>0</v>
      </c>
      <c r="R243" s="243">
        <f>Q243*H243</f>
        <v>0</v>
      </c>
      <c r="S243" s="243">
        <v>0</v>
      </c>
      <c r="T243" s="24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5" t="s">
        <v>225</v>
      </c>
      <c r="AT243" s="245" t="s">
        <v>141</v>
      </c>
      <c r="AU243" s="245" t="s">
        <v>91</v>
      </c>
      <c r="AY243" s="15" t="s">
        <v>139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5" t="s">
        <v>89</v>
      </c>
      <c r="BK243" s="143">
        <f>ROUND(I243*H243,2)</f>
        <v>0</v>
      </c>
      <c r="BL243" s="15" t="s">
        <v>225</v>
      </c>
      <c r="BM243" s="245" t="s">
        <v>409</v>
      </c>
    </row>
    <row r="244" s="2" customFormat="1">
      <c r="A244" s="38"/>
      <c r="B244" s="39"/>
      <c r="C244" s="40"/>
      <c r="D244" s="246" t="s">
        <v>147</v>
      </c>
      <c r="E244" s="40"/>
      <c r="F244" s="247" t="s">
        <v>410</v>
      </c>
      <c r="G244" s="40"/>
      <c r="H244" s="40"/>
      <c r="I244" s="248"/>
      <c r="J244" s="40"/>
      <c r="K244" s="40"/>
      <c r="L244" s="41"/>
      <c r="M244" s="249"/>
      <c r="N244" s="250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5" t="s">
        <v>147</v>
      </c>
      <c r="AU244" s="15" t="s">
        <v>91</v>
      </c>
    </row>
    <row r="245" s="2" customFormat="1" ht="24.15" customHeight="1">
      <c r="A245" s="38"/>
      <c r="B245" s="39"/>
      <c r="C245" s="233" t="s">
        <v>411</v>
      </c>
      <c r="D245" s="233" t="s">
        <v>141</v>
      </c>
      <c r="E245" s="234" t="s">
        <v>412</v>
      </c>
      <c r="F245" s="235" t="s">
        <v>413</v>
      </c>
      <c r="G245" s="236" t="s">
        <v>277</v>
      </c>
      <c r="H245" s="237">
        <v>8.0999999999999996</v>
      </c>
      <c r="I245" s="238"/>
      <c r="J245" s="239">
        <f>ROUND(I245*H245,2)</f>
        <v>0</v>
      </c>
      <c r="K245" s="240"/>
      <c r="L245" s="41"/>
      <c r="M245" s="241" t="s">
        <v>1</v>
      </c>
      <c r="N245" s="242" t="s">
        <v>46</v>
      </c>
      <c r="O245" s="91"/>
      <c r="P245" s="243">
        <f>O245*H245</f>
        <v>0</v>
      </c>
      <c r="Q245" s="243">
        <v>0</v>
      </c>
      <c r="R245" s="243">
        <f>Q245*H245</f>
        <v>0</v>
      </c>
      <c r="S245" s="243">
        <v>0.016</v>
      </c>
      <c r="T245" s="244">
        <f>S245*H245</f>
        <v>0.12959999999999999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5" t="s">
        <v>225</v>
      </c>
      <c r="AT245" s="245" t="s">
        <v>141</v>
      </c>
      <c r="AU245" s="245" t="s">
        <v>91</v>
      </c>
      <c r="AY245" s="15" t="s">
        <v>139</v>
      </c>
      <c r="BE245" s="143">
        <f>IF(N245="základní",J245,0)</f>
        <v>0</v>
      </c>
      <c r="BF245" s="143">
        <f>IF(N245="snížená",J245,0)</f>
        <v>0</v>
      </c>
      <c r="BG245" s="143">
        <f>IF(N245="zákl. přenesená",J245,0)</f>
        <v>0</v>
      </c>
      <c r="BH245" s="143">
        <f>IF(N245="sníž. přenesená",J245,0)</f>
        <v>0</v>
      </c>
      <c r="BI245" s="143">
        <f>IF(N245="nulová",J245,0)</f>
        <v>0</v>
      </c>
      <c r="BJ245" s="15" t="s">
        <v>89</v>
      </c>
      <c r="BK245" s="143">
        <f>ROUND(I245*H245,2)</f>
        <v>0</v>
      </c>
      <c r="BL245" s="15" t="s">
        <v>225</v>
      </c>
      <c r="BM245" s="245" t="s">
        <v>414</v>
      </c>
    </row>
    <row r="246" s="13" customFormat="1">
      <c r="A246" s="13"/>
      <c r="B246" s="251"/>
      <c r="C246" s="252"/>
      <c r="D246" s="246" t="s">
        <v>154</v>
      </c>
      <c r="E246" s="253" t="s">
        <v>1</v>
      </c>
      <c r="F246" s="254" t="s">
        <v>279</v>
      </c>
      <c r="G246" s="252"/>
      <c r="H246" s="255">
        <v>8.0999999999999996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1" t="s">
        <v>154</v>
      </c>
      <c r="AU246" s="261" t="s">
        <v>91</v>
      </c>
      <c r="AV246" s="13" t="s">
        <v>91</v>
      </c>
      <c r="AW246" s="13" t="s">
        <v>34</v>
      </c>
      <c r="AX246" s="13" t="s">
        <v>89</v>
      </c>
      <c r="AY246" s="261" t="s">
        <v>139</v>
      </c>
    </row>
    <row r="247" s="2" customFormat="1" ht="24.15" customHeight="1">
      <c r="A247" s="38"/>
      <c r="B247" s="39"/>
      <c r="C247" s="233" t="s">
        <v>415</v>
      </c>
      <c r="D247" s="233" t="s">
        <v>141</v>
      </c>
      <c r="E247" s="234" t="s">
        <v>416</v>
      </c>
      <c r="F247" s="235" t="s">
        <v>417</v>
      </c>
      <c r="G247" s="236" t="s">
        <v>418</v>
      </c>
      <c r="H247" s="237">
        <v>10</v>
      </c>
      <c r="I247" s="238"/>
      <c r="J247" s="239">
        <f>ROUND(I247*H247,2)</f>
        <v>0</v>
      </c>
      <c r="K247" s="240"/>
      <c r="L247" s="41"/>
      <c r="M247" s="241" t="s">
        <v>1</v>
      </c>
      <c r="N247" s="242" t="s">
        <v>46</v>
      </c>
      <c r="O247" s="91"/>
      <c r="P247" s="243">
        <f>O247*H247</f>
        <v>0</v>
      </c>
      <c r="Q247" s="243">
        <v>6.0000000000000002E-05</v>
      </c>
      <c r="R247" s="243">
        <f>Q247*H247</f>
        <v>0.00060000000000000006</v>
      </c>
      <c r="S247" s="243">
        <v>0</v>
      </c>
      <c r="T247" s="24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5" t="s">
        <v>225</v>
      </c>
      <c r="AT247" s="245" t="s">
        <v>141</v>
      </c>
      <c r="AU247" s="245" t="s">
        <v>91</v>
      </c>
      <c r="AY247" s="15" t="s">
        <v>139</v>
      </c>
      <c r="BE247" s="143">
        <f>IF(N247="základní",J247,0)</f>
        <v>0</v>
      </c>
      <c r="BF247" s="143">
        <f>IF(N247="snížená",J247,0)</f>
        <v>0</v>
      </c>
      <c r="BG247" s="143">
        <f>IF(N247="zákl. přenesená",J247,0)</f>
        <v>0</v>
      </c>
      <c r="BH247" s="143">
        <f>IF(N247="sníž. přenesená",J247,0)</f>
        <v>0</v>
      </c>
      <c r="BI247" s="143">
        <f>IF(N247="nulová",J247,0)</f>
        <v>0</v>
      </c>
      <c r="BJ247" s="15" t="s">
        <v>89</v>
      </c>
      <c r="BK247" s="143">
        <f>ROUND(I247*H247,2)</f>
        <v>0</v>
      </c>
      <c r="BL247" s="15" t="s">
        <v>225</v>
      </c>
      <c r="BM247" s="245" t="s">
        <v>419</v>
      </c>
    </row>
    <row r="248" s="13" customFormat="1">
      <c r="A248" s="13"/>
      <c r="B248" s="251"/>
      <c r="C248" s="252"/>
      <c r="D248" s="246" t="s">
        <v>154</v>
      </c>
      <c r="E248" s="253" t="s">
        <v>1</v>
      </c>
      <c r="F248" s="254" t="s">
        <v>420</v>
      </c>
      <c r="G248" s="252"/>
      <c r="H248" s="255">
        <v>10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1" t="s">
        <v>154</v>
      </c>
      <c r="AU248" s="261" t="s">
        <v>91</v>
      </c>
      <c r="AV248" s="13" t="s">
        <v>91</v>
      </c>
      <c r="AW248" s="13" t="s">
        <v>34</v>
      </c>
      <c r="AX248" s="13" t="s">
        <v>89</v>
      </c>
      <c r="AY248" s="261" t="s">
        <v>139</v>
      </c>
    </row>
    <row r="249" s="2" customFormat="1" ht="14.4" customHeight="1">
      <c r="A249" s="38"/>
      <c r="B249" s="39"/>
      <c r="C249" s="262" t="s">
        <v>421</v>
      </c>
      <c r="D249" s="262" t="s">
        <v>194</v>
      </c>
      <c r="E249" s="263" t="s">
        <v>422</v>
      </c>
      <c r="F249" s="264" t="s">
        <v>423</v>
      </c>
      <c r="G249" s="265" t="s">
        <v>174</v>
      </c>
      <c r="H249" s="266">
        <v>0.01</v>
      </c>
      <c r="I249" s="267"/>
      <c r="J249" s="268">
        <f>ROUND(I249*H249,2)</f>
        <v>0</v>
      </c>
      <c r="K249" s="269"/>
      <c r="L249" s="270"/>
      <c r="M249" s="271" t="s">
        <v>1</v>
      </c>
      <c r="N249" s="272" t="s">
        <v>46</v>
      </c>
      <c r="O249" s="91"/>
      <c r="P249" s="243">
        <f>O249*H249</f>
        <v>0</v>
      </c>
      <c r="Q249" s="243">
        <v>1</v>
      </c>
      <c r="R249" s="243">
        <f>Q249*H249</f>
        <v>0.01</v>
      </c>
      <c r="S249" s="243">
        <v>0</v>
      </c>
      <c r="T249" s="24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5" t="s">
        <v>283</v>
      </c>
      <c r="AT249" s="245" t="s">
        <v>194</v>
      </c>
      <c r="AU249" s="245" t="s">
        <v>91</v>
      </c>
      <c r="AY249" s="15" t="s">
        <v>139</v>
      </c>
      <c r="BE249" s="143">
        <f>IF(N249="základní",J249,0)</f>
        <v>0</v>
      </c>
      <c r="BF249" s="143">
        <f>IF(N249="snížená",J249,0)</f>
        <v>0</v>
      </c>
      <c r="BG249" s="143">
        <f>IF(N249="zákl. přenesená",J249,0)</f>
        <v>0</v>
      </c>
      <c r="BH249" s="143">
        <f>IF(N249="sníž. přenesená",J249,0)</f>
        <v>0</v>
      </c>
      <c r="BI249" s="143">
        <f>IF(N249="nulová",J249,0)</f>
        <v>0</v>
      </c>
      <c r="BJ249" s="15" t="s">
        <v>89</v>
      </c>
      <c r="BK249" s="143">
        <f>ROUND(I249*H249,2)</f>
        <v>0</v>
      </c>
      <c r="BL249" s="15" t="s">
        <v>225</v>
      </c>
      <c r="BM249" s="245" t="s">
        <v>424</v>
      </c>
    </row>
    <row r="250" s="13" customFormat="1">
      <c r="A250" s="13"/>
      <c r="B250" s="251"/>
      <c r="C250" s="252"/>
      <c r="D250" s="246" t="s">
        <v>154</v>
      </c>
      <c r="E250" s="253" t="s">
        <v>1</v>
      </c>
      <c r="F250" s="254" t="s">
        <v>425</v>
      </c>
      <c r="G250" s="252"/>
      <c r="H250" s="255">
        <v>0.01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1" t="s">
        <v>154</v>
      </c>
      <c r="AU250" s="261" t="s">
        <v>91</v>
      </c>
      <c r="AV250" s="13" t="s">
        <v>91</v>
      </c>
      <c r="AW250" s="13" t="s">
        <v>34</v>
      </c>
      <c r="AX250" s="13" t="s">
        <v>89</v>
      </c>
      <c r="AY250" s="261" t="s">
        <v>139</v>
      </c>
    </row>
    <row r="251" s="2" customFormat="1" ht="24.15" customHeight="1">
      <c r="A251" s="38"/>
      <c r="B251" s="39"/>
      <c r="C251" s="233" t="s">
        <v>426</v>
      </c>
      <c r="D251" s="233" t="s">
        <v>141</v>
      </c>
      <c r="E251" s="234" t="s">
        <v>427</v>
      </c>
      <c r="F251" s="235" t="s">
        <v>428</v>
      </c>
      <c r="G251" s="236" t="s">
        <v>418</v>
      </c>
      <c r="H251" s="237">
        <v>20</v>
      </c>
      <c r="I251" s="238"/>
      <c r="J251" s="239">
        <f>ROUND(I251*H251,2)</f>
        <v>0</v>
      </c>
      <c r="K251" s="240"/>
      <c r="L251" s="41"/>
      <c r="M251" s="241" t="s">
        <v>1</v>
      </c>
      <c r="N251" s="242" t="s">
        <v>46</v>
      </c>
      <c r="O251" s="91"/>
      <c r="P251" s="243">
        <f>O251*H251</f>
        <v>0</v>
      </c>
      <c r="Q251" s="243">
        <v>0</v>
      </c>
      <c r="R251" s="243">
        <f>Q251*H251</f>
        <v>0</v>
      </c>
      <c r="S251" s="243">
        <v>0</v>
      </c>
      <c r="T251" s="24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45" t="s">
        <v>225</v>
      </c>
      <c r="AT251" s="245" t="s">
        <v>141</v>
      </c>
      <c r="AU251" s="245" t="s">
        <v>91</v>
      </c>
      <c r="AY251" s="15" t="s">
        <v>139</v>
      </c>
      <c r="BE251" s="143">
        <f>IF(N251="základní",J251,0)</f>
        <v>0</v>
      </c>
      <c r="BF251" s="143">
        <f>IF(N251="snížená",J251,0)</f>
        <v>0</v>
      </c>
      <c r="BG251" s="143">
        <f>IF(N251="zákl. přenesená",J251,0)</f>
        <v>0</v>
      </c>
      <c r="BH251" s="143">
        <f>IF(N251="sníž. přenesená",J251,0)</f>
        <v>0</v>
      </c>
      <c r="BI251" s="143">
        <f>IF(N251="nulová",J251,0)</f>
        <v>0</v>
      </c>
      <c r="BJ251" s="15" t="s">
        <v>89</v>
      </c>
      <c r="BK251" s="143">
        <f>ROUND(I251*H251,2)</f>
        <v>0</v>
      </c>
      <c r="BL251" s="15" t="s">
        <v>225</v>
      </c>
      <c r="BM251" s="245" t="s">
        <v>429</v>
      </c>
    </row>
    <row r="252" s="2" customFormat="1">
      <c r="A252" s="38"/>
      <c r="B252" s="39"/>
      <c r="C252" s="40"/>
      <c r="D252" s="246" t="s">
        <v>147</v>
      </c>
      <c r="E252" s="40"/>
      <c r="F252" s="247" t="s">
        <v>430</v>
      </c>
      <c r="G252" s="40"/>
      <c r="H252" s="40"/>
      <c r="I252" s="248"/>
      <c r="J252" s="40"/>
      <c r="K252" s="40"/>
      <c r="L252" s="41"/>
      <c r="M252" s="249"/>
      <c r="N252" s="250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5" t="s">
        <v>147</v>
      </c>
      <c r="AU252" s="15" t="s">
        <v>91</v>
      </c>
    </row>
    <row r="253" s="2" customFormat="1" ht="14.4" customHeight="1">
      <c r="A253" s="38"/>
      <c r="B253" s="39"/>
      <c r="C253" s="233" t="s">
        <v>431</v>
      </c>
      <c r="D253" s="233" t="s">
        <v>141</v>
      </c>
      <c r="E253" s="234" t="s">
        <v>432</v>
      </c>
      <c r="F253" s="235" t="s">
        <v>433</v>
      </c>
      <c r="G253" s="236" t="s">
        <v>144</v>
      </c>
      <c r="H253" s="237">
        <v>1</v>
      </c>
      <c r="I253" s="238"/>
      <c r="J253" s="239">
        <f>ROUND(I253*H253,2)</f>
        <v>0</v>
      </c>
      <c r="K253" s="240"/>
      <c r="L253" s="41"/>
      <c r="M253" s="241" t="s">
        <v>1</v>
      </c>
      <c r="N253" s="242" t="s">
        <v>46</v>
      </c>
      <c r="O253" s="91"/>
      <c r="P253" s="243">
        <f>O253*H253</f>
        <v>0</v>
      </c>
      <c r="Q253" s="243">
        <v>0</v>
      </c>
      <c r="R253" s="243">
        <f>Q253*H253</f>
        <v>0</v>
      </c>
      <c r="S253" s="243">
        <v>0</v>
      </c>
      <c r="T253" s="24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45" t="s">
        <v>225</v>
      </c>
      <c r="AT253" s="245" t="s">
        <v>141</v>
      </c>
      <c r="AU253" s="245" t="s">
        <v>91</v>
      </c>
      <c r="AY253" s="15" t="s">
        <v>139</v>
      </c>
      <c r="BE253" s="143">
        <f>IF(N253="základní",J253,0)</f>
        <v>0</v>
      </c>
      <c r="BF253" s="143">
        <f>IF(N253="snížená",J253,0)</f>
        <v>0</v>
      </c>
      <c r="BG253" s="143">
        <f>IF(N253="zákl. přenesená",J253,0)</f>
        <v>0</v>
      </c>
      <c r="BH253" s="143">
        <f>IF(N253="sníž. přenesená",J253,0)</f>
        <v>0</v>
      </c>
      <c r="BI253" s="143">
        <f>IF(N253="nulová",J253,0)</f>
        <v>0</v>
      </c>
      <c r="BJ253" s="15" t="s">
        <v>89</v>
      </c>
      <c r="BK253" s="143">
        <f>ROUND(I253*H253,2)</f>
        <v>0</v>
      </c>
      <c r="BL253" s="15" t="s">
        <v>225</v>
      </c>
      <c r="BM253" s="245" t="s">
        <v>434</v>
      </c>
    </row>
    <row r="254" s="2" customFormat="1">
      <c r="A254" s="38"/>
      <c r="B254" s="39"/>
      <c r="C254" s="40"/>
      <c r="D254" s="246" t="s">
        <v>147</v>
      </c>
      <c r="E254" s="40"/>
      <c r="F254" s="247" t="s">
        <v>435</v>
      </c>
      <c r="G254" s="40"/>
      <c r="H254" s="40"/>
      <c r="I254" s="248"/>
      <c r="J254" s="40"/>
      <c r="K254" s="40"/>
      <c r="L254" s="41"/>
      <c r="M254" s="249"/>
      <c r="N254" s="250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5" t="s">
        <v>147</v>
      </c>
      <c r="AU254" s="15" t="s">
        <v>91</v>
      </c>
    </row>
    <row r="255" s="2" customFormat="1" ht="14.4" customHeight="1">
      <c r="A255" s="38"/>
      <c r="B255" s="39"/>
      <c r="C255" s="233" t="s">
        <v>436</v>
      </c>
      <c r="D255" s="233" t="s">
        <v>141</v>
      </c>
      <c r="E255" s="234" t="s">
        <v>437</v>
      </c>
      <c r="F255" s="235" t="s">
        <v>438</v>
      </c>
      <c r="G255" s="236" t="s">
        <v>144</v>
      </c>
      <c r="H255" s="237">
        <v>1</v>
      </c>
      <c r="I255" s="238"/>
      <c r="J255" s="239">
        <f>ROUND(I255*H255,2)</f>
        <v>0</v>
      </c>
      <c r="K255" s="240"/>
      <c r="L255" s="41"/>
      <c r="M255" s="241" t="s">
        <v>1</v>
      </c>
      <c r="N255" s="242" t="s">
        <v>46</v>
      </c>
      <c r="O255" s="91"/>
      <c r="P255" s="243">
        <f>O255*H255</f>
        <v>0</v>
      </c>
      <c r="Q255" s="243">
        <v>0</v>
      </c>
      <c r="R255" s="243">
        <f>Q255*H255</f>
        <v>0</v>
      </c>
      <c r="S255" s="243">
        <v>0</v>
      </c>
      <c r="T255" s="24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5" t="s">
        <v>145</v>
      </c>
      <c r="AT255" s="245" t="s">
        <v>141</v>
      </c>
      <c r="AU255" s="245" t="s">
        <v>91</v>
      </c>
      <c r="AY255" s="15" t="s">
        <v>139</v>
      </c>
      <c r="BE255" s="143">
        <f>IF(N255="základní",J255,0)</f>
        <v>0</v>
      </c>
      <c r="BF255" s="143">
        <f>IF(N255="snížená",J255,0)</f>
        <v>0</v>
      </c>
      <c r="BG255" s="143">
        <f>IF(N255="zákl. přenesená",J255,0)</f>
        <v>0</v>
      </c>
      <c r="BH255" s="143">
        <f>IF(N255="sníž. přenesená",J255,0)</f>
        <v>0</v>
      </c>
      <c r="BI255" s="143">
        <f>IF(N255="nulová",J255,0)</f>
        <v>0</v>
      </c>
      <c r="BJ255" s="15" t="s">
        <v>89</v>
      </c>
      <c r="BK255" s="143">
        <f>ROUND(I255*H255,2)</f>
        <v>0</v>
      </c>
      <c r="BL255" s="15" t="s">
        <v>145</v>
      </c>
      <c r="BM255" s="245" t="s">
        <v>439</v>
      </c>
    </row>
    <row r="256" s="2" customFormat="1">
      <c r="A256" s="38"/>
      <c r="B256" s="39"/>
      <c r="C256" s="40"/>
      <c r="D256" s="246" t="s">
        <v>147</v>
      </c>
      <c r="E256" s="40"/>
      <c r="F256" s="247" t="s">
        <v>440</v>
      </c>
      <c r="G256" s="40"/>
      <c r="H256" s="40"/>
      <c r="I256" s="248"/>
      <c r="J256" s="40"/>
      <c r="K256" s="40"/>
      <c r="L256" s="41"/>
      <c r="M256" s="249"/>
      <c r="N256" s="250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5" t="s">
        <v>147</v>
      </c>
      <c r="AU256" s="15" t="s">
        <v>91</v>
      </c>
    </row>
    <row r="257" s="2" customFormat="1" ht="24.15" customHeight="1">
      <c r="A257" s="38"/>
      <c r="B257" s="39"/>
      <c r="C257" s="233" t="s">
        <v>441</v>
      </c>
      <c r="D257" s="233" t="s">
        <v>141</v>
      </c>
      <c r="E257" s="234" t="s">
        <v>442</v>
      </c>
      <c r="F257" s="235" t="s">
        <v>443</v>
      </c>
      <c r="G257" s="236" t="s">
        <v>174</v>
      </c>
      <c r="H257" s="237">
        <v>0.84299999999999997</v>
      </c>
      <c r="I257" s="238"/>
      <c r="J257" s="239">
        <f>ROUND(I257*H257,2)</f>
        <v>0</v>
      </c>
      <c r="K257" s="240"/>
      <c r="L257" s="41"/>
      <c r="M257" s="241" t="s">
        <v>1</v>
      </c>
      <c r="N257" s="242" t="s">
        <v>46</v>
      </c>
      <c r="O257" s="91"/>
      <c r="P257" s="243">
        <f>O257*H257</f>
        <v>0</v>
      </c>
      <c r="Q257" s="243">
        <v>0</v>
      </c>
      <c r="R257" s="243">
        <f>Q257*H257</f>
        <v>0</v>
      </c>
      <c r="S257" s="243">
        <v>0</v>
      </c>
      <c r="T257" s="24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45" t="s">
        <v>145</v>
      </c>
      <c r="AT257" s="245" t="s">
        <v>141</v>
      </c>
      <c r="AU257" s="245" t="s">
        <v>91</v>
      </c>
      <c r="AY257" s="15" t="s">
        <v>139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5" t="s">
        <v>89</v>
      </c>
      <c r="BK257" s="143">
        <f>ROUND(I257*H257,2)</f>
        <v>0</v>
      </c>
      <c r="BL257" s="15" t="s">
        <v>145</v>
      </c>
      <c r="BM257" s="245" t="s">
        <v>444</v>
      </c>
    </row>
    <row r="258" s="13" customFormat="1">
      <c r="A258" s="13"/>
      <c r="B258" s="251"/>
      <c r="C258" s="252"/>
      <c r="D258" s="246" t="s">
        <v>154</v>
      </c>
      <c r="E258" s="253" t="s">
        <v>1</v>
      </c>
      <c r="F258" s="254" t="s">
        <v>445</v>
      </c>
      <c r="G258" s="252"/>
      <c r="H258" s="255">
        <v>0.84299999999999997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61" t="s">
        <v>154</v>
      </c>
      <c r="AU258" s="261" t="s">
        <v>91</v>
      </c>
      <c r="AV258" s="13" t="s">
        <v>91</v>
      </c>
      <c r="AW258" s="13" t="s">
        <v>34</v>
      </c>
      <c r="AX258" s="13" t="s">
        <v>89</v>
      </c>
      <c r="AY258" s="261" t="s">
        <v>139</v>
      </c>
    </row>
    <row r="259" s="12" customFormat="1" ht="22.8" customHeight="1">
      <c r="A259" s="12"/>
      <c r="B259" s="217"/>
      <c r="C259" s="218"/>
      <c r="D259" s="219" t="s">
        <v>80</v>
      </c>
      <c r="E259" s="231" t="s">
        <v>446</v>
      </c>
      <c r="F259" s="231" t="s">
        <v>447</v>
      </c>
      <c r="G259" s="218"/>
      <c r="H259" s="218"/>
      <c r="I259" s="221"/>
      <c r="J259" s="232">
        <f>BK259</f>
        <v>0</v>
      </c>
      <c r="K259" s="218"/>
      <c r="L259" s="223"/>
      <c r="M259" s="224"/>
      <c r="N259" s="225"/>
      <c r="O259" s="225"/>
      <c r="P259" s="226">
        <f>SUM(P260:P266)</f>
        <v>0</v>
      </c>
      <c r="Q259" s="225"/>
      <c r="R259" s="226">
        <f>SUM(R260:R266)</f>
        <v>0.0069000000000000008</v>
      </c>
      <c r="S259" s="225"/>
      <c r="T259" s="227">
        <f>SUM(T260:T266)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8" t="s">
        <v>91</v>
      </c>
      <c r="AT259" s="229" t="s">
        <v>80</v>
      </c>
      <c r="AU259" s="229" t="s">
        <v>89</v>
      </c>
      <c r="AY259" s="228" t="s">
        <v>139</v>
      </c>
      <c r="BK259" s="230">
        <f>SUM(BK260:BK266)</f>
        <v>0</v>
      </c>
    </row>
    <row r="260" s="2" customFormat="1" ht="24.15" customHeight="1">
      <c r="A260" s="38"/>
      <c r="B260" s="39"/>
      <c r="C260" s="233" t="s">
        <v>448</v>
      </c>
      <c r="D260" s="233" t="s">
        <v>141</v>
      </c>
      <c r="E260" s="234" t="s">
        <v>449</v>
      </c>
      <c r="F260" s="235" t="s">
        <v>450</v>
      </c>
      <c r="G260" s="236" t="s">
        <v>190</v>
      </c>
      <c r="H260" s="237">
        <v>5</v>
      </c>
      <c r="I260" s="238"/>
      <c r="J260" s="239">
        <f>ROUND(I260*H260,2)</f>
        <v>0</v>
      </c>
      <c r="K260" s="240"/>
      <c r="L260" s="41"/>
      <c r="M260" s="241" t="s">
        <v>1</v>
      </c>
      <c r="N260" s="242" t="s">
        <v>46</v>
      </c>
      <c r="O260" s="91"/>
      <c r="P260" s="243">
        <f>O260*H260</f>
        <v>0</v>
      </c>
      <c r="Q260" s="243">
        <v>0.00036000000000000002</v>
      </c>
      <c r="R260" s="243">
        <f>Q260*H260</f>
        <v>0.0018000000000000002</v>
      </c>
      <c r="S260" s="243">
        <v>0</v>
      </c>
      <c r="T260" s="24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5" t="s">
        <v>225</v>
      </c>
      <c r="AT260" s="245" t="s">
        <v>141</v>
      </c>
      <c r="AU260" s="245" t="s">
        <v>91</v>
      </c>
      <c r="AY260" s="15" t="s">
        <v>139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5" t="s">
        <v>89</v>
      </c>
      <c r="BK260" s="143">
        <f>ROUND(I260*H260,2)</f>
        <v>0</v>
      </c>
      <c r="BL260" s="15" t="s">
        <v>225</v>
      </c>
      <c r="BM260" s="245" t="s">
        <v>451</v>
      </c>
    </row>
    <row r="261" s="13" customFormat="1">
      <c r="A261" s="13"/>
      <c r="B261" s="251"/>
      <c r="C261" s="252"/>
      <c r="D261" s="246" t="s">
        <v>154</v>
      </c>
      <c r="E261" s="253" t="s">
        <v>1</v>
      </c>
      <c r="F261" s="254" t="s">
        <v>452</v>
      </c>
      <c r="G261" s="252"/>
      <c r="H261" s="255">
        <v>5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154</v>
      </c>
      <c r="AU261" s="261" t="s">
        <v>91</v>
      </c>
      <c r="AV261" s="13" t="s">
        <v>91</v>
      </c>
      <c r="AW261" s="13" t="s">
        <v>34</v>
      </c>
      <c r="AX261" s="13" t="s">
        <v>89</v>
      </c>
      <c r="AY261" s="261" t="s">
        <v>139</v>
      </c>
    </row>
    <row r="262" s="2" customFormat="1" ht="24.15" customHeight="1">
      <c r="A262" s="38"/>
      <c r="B262" s="39"/>
      <c r="C262" s="233" t="s">
        <v>453</v>
      </c>
      <c r="D262" s="233" t="s">
        <v>141</v>
      </c>
      <c r="E262" s="234" t="s">
        <v>454</v>
      </c>
      <c r="F262" s="235" t="s">
        <v>455</v>
      </c>
      <c r="G262" s="236" t="s">
        <v>190</v>
      </c>
      <c r="H262" s="237">
        <v>5</v>
      </c>
      <c r="I262" s="238"/>
      <c r="J262" s="239">
        <f>ROUND(I262*H262,2)</f>
        <v>0</v>
      </c>
      <c r="K262" s="240"/>
      <c r="L262" s="41"/>
      <c r="M262" s="241" t="s">
        <v>1</v>
      </c>
      <c r="N262" s="242" t="s">
        <v>46</v>
      </c>
      <c r="O262" s="91"/>
      <c r="P262" s="243">
        <f>O262*H262</f>
        <v>0</v>
      </c>
      <c r="Q262" s="243">
        <v>0.00034000000000000002</v>
      </c>
      <c r="R262" s="243">
        <f>Q262*H262</f>
        <v>0.0017000000000000001</v>
      </c>
      <c r="S262" s="243">
        <v>0</v>
      </c>
      <c r="T262" s="24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45" t="s">
        <v>225</v>
      </c>
      <c r="AT262" s="245" t="s">
        <v>141</v>
      </c>
      <c r="AU262" s="245" t="s">
        <v>91</v>
      </c>
      <c r="AY262" s="15" t="s">
        <v>139</v>
      </c>
      <c r="BE262" s="143">
        <f>IF(N262="základní",J262,0)</f>
        <v>0</v>
      </c>
      <c r="BF262" s="143">
        <f>IF(N262="snížená",J262,0)</f>
        <v>0</v>
      </c>
      <c r="BG262" s="143">
        <f>IF(N262="zákl. přenesená",J262,0)</f>
        <v>0</v>
      </c>
      <c r="BH262" s="143">
        <f>IF(N262="sníž. přenesená",J262,0)</f>
        <v>0</v>
      </c>
      <c r="BI262" s="143">
        <f>IF(N262="nulová",J262,0)</f>
        <v>0</v>
      </c>
      <c r="BJ262" s="15" t="s">
        <v>89</v>
      </c>
      <c r="BK262" s="143">
        <f>ROUND(I262*H262,2)</f>
        <v>0</v>
      </c>
      <c r="BL262" s="15" t="s">
        <v>225</v>
      </c>
      <c r="BM262" s="245" t="s">
        <v>456</v>
      </c>
    </row>
    <row r="263" s="13" customFormat="1">
      <c r="A263" s="13"/>
      <c r="B263" s="251"/>
      <c r="C263" s="252"/>
      <c r="D263" s="246" t="s">
        <v>154</v>
      </c>
      <c r="E263" s="253" t="s">
        <v>1</v>
      </c>
      <c r="F263" s="254" t="s">
        <v>452</v>
      </c>
      <c r="G263" s="252"/>
      <c r="H263" s="255">
        <v>5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1" t="s">
        <v>154</v>
      </c>
      <c r="AU263" s="261" t="s">
        <v>91</v>
      </c>
      <c r="AV263" s="13" t="s">
        <v>91</v>
      </c>
      <c r="AW263" s="13" t="s">
        <v>34</v>
      </c>
      <c r="AX263" s="13" t="s">
        <v>89</v>
      </c>
      <c r="AY263" s="261" t="s">
        <v>139</v>
      </c>
    </row>
    <row r="264" s="2" customFormat="1" ht="24.15" customHeight="1">
      <c r="A264" s="38"/>
      <c r="B264" s="39"/>
      <c r="C264" s="233" t="s">
        <v>457</v>
      </c>
      <c r="D264" s="233" t="s">
        <v>141</v>
      </c>
      <c r="E264" s="234" t="s">
        <v>458</v>
      </c>
      <c r="F264" s="235" t="s">
        <v>459</v>
      </c>
      <c r="G264" s="236" t="s">
        <v>190</v>
      </c>
      <c r="H264" s="237">
        <v>10</v>
      </c>
      <c r="I264" s="238"/>
      <c r="J264" s="239">
        <f>ROUND(I264*H264,2)</f>
        <v>0</v>
      </c>
      <c r="K264" s="240"/>
      <c r="L264" s="41"/>
      <c r="M264" s="241" t="s">
        <v>1</v>
      </c>
      <c r="N264" s="242" t="s">
        <v>46</v>
      </c>
      <c r="O264" s="91"/>
      <c r="P264" s="243">
        <f>O264*H264</f>
        <v>0</v>
      </c>
      <c r="Q264" s="243">
        <v>0.00034000000000000002</v>
      </c>
      <c r="R264" s="243">
        <f>Q264*H264</f>
        <v>0.0034000000000000002</v>
      </c>
      <c r="S264" s="243">
        <v>0</v>
      </c>
      <c r="T264" s="24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45" t="s">
        <v>225</v>
      </c>
      <c r="AT264" s="245" t="s">
        <v>141</v>
      </c>
      <c r="AU264" s="245" t="s">
        <v>91</v>
      </c>
      <c r="AY264" s="15" t="s">
        <v>139</v>
      </c>
      <c r="BE264" s="143">
        <f>IF(N264="základní",J264,0)</f>
        <v>0</v>
      </c>
      <c r="BF264" s="143">
        <f>IF(N264="snížená",J264,0)</f>
        <v>0</v>
      </c>
      <c r="BG264" s="143">
        <f>IF(N264="zákl. přenesená",J264,0)</f>
        <v>0</v>
      </c>
      <c r="BH264" s="143">
        <f>IF(N264="sníž. přenesená",J264,0)</f>
        <v>0</v>
      </c>
      <c r="BI264" s="143">
        <f>IF(N264="nulová",J264,0)</f>
        <v>0</v>
      </c>
      <c r="BJ264" s="15" t="s">
        <v>89</v>
      </c>
      <c r="BK264" s="143">
        <f>ROUND(I264*H264,2)</f>
        <v>0</v>
      </c>
      <c r="BL264" s="15" t="s">
        <v>225</v>
      </c>
      <c r="BM264" s="245" t="s">
        <v>460</v>
      </c>
    </row>
    <row r="265" s="2" customFormat="1">
      <c r="A265" s="38"/>
      <c r="B265" s="39"/>
      <c r="C265" s="40"/>
      <c r="D265" s="246" t="s">
        <v>147</v>
      </c>
      <c r="E265" s="40"/>
      <c r="F265" s="247" t="s">
        <v>461</v>
      </c>
      <c r="G265" s="40"/>
      <c r="H265" s="40"/>
      <c r="I265" s="248"/>
      <c r="J265" s="40"/>
      <c r="K265" s="40"/>
      <c r="L265" s="41"/>
      <c r="M265" s="249"/>
      <c r="N265" s="250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5" t="s">
        <v>147</v>
      </c>
      <c r="AU265" s="15" t="s">
        <v>91</v>
      </c>
    </row>
    <row r="266" s="13" customFormat="1">
      <c r="A266" s="13"/>
      <c r="B266" s="251"/>
      <c r="C266" s="252"/>
      <c r="D266" s="246" t="s">
        <v>154</v>
      </c>
      <c r="E266" s="253" t="s">
        <v>1</v>
      </c>
      <c r="F266" s="254" t="s">
        <v>462</v>
      </c>
      <c r="G266" s="252"/>
      <c r="H266" s="255">
        <v>10</v>
      </c>
      <c r="I266" s="256"/>
      <c r="J266" s="252"/>
      <c r="K266" s="252"/>
      <c r="L266" s="257"/>
      <c r="M266" s="273"/>
      <c r="N266" s="274"/>
      <c r="O266" s="274"/>
      <c r="P266" s="274"/>
      <c r="Q266" s="274"/>
      <c r="R266" s="274"/>
      <c r="S266" s="274"/>
      <c r="T266" s="27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1" t="s">
        <v>154</v>
      </c>
      <c r="AU266" s="261" t="s">
        <v>91</v>
      </c>
      <c r="AV266" s="13" t="s">
        <v>91</v>
      </c>
      <c r="AW266" s="13" t="s">
        <v>34</v>
      </c>
      <c r="AX266" s="13" t="s">
        <v>89</v>
      </c>
      <c r="AY266" s="261" t="s">
        <v>139</v>
      </c>
    </row>
    <row r="267" s="2" customFormat="1" ht="6.96" customHeight="1">
      <c r="A267" s="38"/>
      <c r="B267" s="66"/>
      <c r="C267" s="67"/>
      <c r="D267" s="67"/>
      <c r="E267" s="67"/>
      <c r="F267" s="67"/>
      <c r="G267" s="67"/>
      <c r="H267" s="67"/>
      <c r="I267" s="67"/>
      <c r="J267" s="67"/>
      <c r="K267" s="67"/>
      <c r="L267" s="41"/>
      <c r="M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</sheetData>
  <sheetProtection sheet="1" autoFilter="0" formatColumns="0" formatRows="0" objects="1" scenarios="1" spinCount="100000" saltValue="NhR/yT6mXIaWRmP2PamEHeSZElNccvNbW8VybthWJzz8qMWaO1Jc2pnA8QOvjNSgNKGKSG2wKQ8//oahMfNQSw==" hashValue="cxc90Ee9eqIBZwZIQGQ+qxlmPA0IkRG5LYC/qbMPzHxCEi/LD1/J7wCRvPmxdwLGLgFxMr4D1Uy3mPe3ZI6Hng==" algorithmName="SHA-512" password="CC35"/>
  <autoFilter ref="C128:K26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51"/>
      <c r="C3" s="152"/>
      <c r="D3" s="152"/>
      <c r="E3" s="152"/>
      <c r="F3" s="152"/>
      <c r="G3" s="152"/>
      <c r="H3" s="152"/>
      <c r="I3" s="152"/>
      <c r="J3" s="152"/>
      <c r="K3" s="152"/>
      <c r="L3" s="18"/>
      <c r="AT3" s="15" t="s">
        <v>91</v>
      </c>
    </row>
    <row r="4" s="1" customFormat="1" ht="24.96" customHeight="1">
      <c r="B4" s="18"/>
      <c r="D4" s="153" t="s">
        <v>103</v>
      </c>
      <c r="L4" s="18"/>
      <c r="M4" s="154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55" t="s">
        <v>16</v>
      </c>
      <c r="L6" s="18"/>
    </row>
    <row r="7" s="1" customFormat="1" ht="16.5" customHeight="1">
      <c r="B7" s="18"/>
      <c r="E7" s="156" t="str">
        <f>'Rekapitulace stavby'!K6</f>
        <v>VN Ordějov - oprava výpustného objektu</v>
      </c>
      <c r="F7" s="155"/>
      <c r="G7" s="155"/>
      <c r="H7" s="155"/>
      <c r="L7" s="18"/>
    </row>
    <row r="8" s="2" customFormat="1" ht="12" customHeight="1">
      <c r="A8" s="38"/>
      <c r="B8" s="41"/>
      <c r="C8" s="38"/>
      <c r="D8" s="155" t="s">
        <v>104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1"/>
      <c r="C9" s="38"/>
      <c r="D9" s="38"/>
      <c r="E9" s="157" t="s">
        <v>463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1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1"/>
      <c r="C11" s="38"/>
      <c r="D11" s="155" t="s">
        <v>18</v>
      </c>
      <c r="E11" s="38"/>
      <c r="F11" s="158" t="s">
        <v>1</v>
      </c>
      <c r="G11" s="38"/>
      <c r="H11" s="38"/>
      <c r="I11" s="155" t="s">
        <v>19</v>
      </c>
      <c r="J11" s="158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5" t="s">
        <v>20</v>
      </c>
      <c r="E12" s="38"/>
      <c r="F12" s="158" t="s">
        <v>21</v>
      </c>
      <c r="G12" s="38"/>
      <c r="H12" s="38"/>
      <c r="I12" s="155" t="s">
        <v>22</v>
      </c>
      <c r="J12" s="159" t="str">
        <f>'Rekapitulace stavby'!AN8</f>
        <v>4. 1. 2021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1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55" t="s">
        <v>24</v>
      </c>
      <c r="E14" s="38"/>
      <c r="F14" s="38"/>
      <c r="G14" s="38"/>
      <c r="H14" s="38"/>
      <c r="I14" s="155" t="s">
        <v>25</v>
      </c>
      <c r="J14" s="158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1"/>
      <c r="C15" s="38"/>
      <c r="D15" s="38"/>
      <c r="E15" s="158" t="s">
        <v>27</v>
      </c>
      <c r="F15" s="38"/>
      <c r="G15" s="38"/>
      <c r="H15" s="38"/>
      <c r="I15" s="155" t="s">
        <v>28</v>
      </c>
      <c r="J15" s="158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1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1"/>
      <c r="C17" s="38"/>
      <c r="D17" s="155" t="s">
        <v>29</v>
      </c>
      <c r="E17" s="38"/>
      <c r="F17" s="38"/>
      <c r="G17" s="38"/>
      <c r="H17" s="38"/>
      <c r="I17" s="155" t="s">
        <v>25</v>
      </c>
      <c r="J17" s="31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1"/>
      <c r="C18" s="38"/>
      <c r="D18" s="38"/>
      <c r="E18" s="31" t="str">
        <f>'Rekapitulace stavby'!E14</f>
        <v>Vyplň údaj</v>
      </c>
      <c r="F18" s="158"/>
      <c r="G18" s="158"/>
      <c r="H18" s="158"/>
      <c r="I18" s="155" t="s">
        <v>28</v>
      </c>
      <c r="J18" s="31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1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1"/>
      <c r="C20" s="38"/>
      <c r="D20" s="155" t="s">
        <v>31</v>
      </c>
      <c r="E20" s="38"/>
      <c r="F20" s="38"/>
      <c r="G20" s="38"/>
      <c r="H20" s="38"/>
      <c r="I20" s="155" t="s">
        <v>25</v>
      </c>
      <c r="J20" s="158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1"/>
      <c r="C21" s="38"/>
      <c r="D21" s="38"/>
      <c r="E21" s="158" t="s">
        <v>33</v>
      </c>
      <c r="F21" s="38"/>
      <c r="G21" s="38"/>
      <c r="H21" s="38"/>
      <c r="I21" s="155" t="s">
        <v>28</v>
      </c>
      <c r="J21" s="158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1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1"/>
      <c r="C23" s="38"/>
      <c r="D23" s="155" t="s">
        <v>35</v>
      </c>
      <c r="E23" s="38"/>
      <c r="F23" s="38"/>
      <c r="G23" s="38"/>
      <c r="H23" s="38"/>
      <c r="I23" s="155" t="s">
        <v>25</v>
      </c>
      <c r="J23" s="158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1"/>
      <c r="C24" s="38"/>
      <c r="D24" s="38"/>
      <c r="E24" s="158" t="str">
        <f>IF('Rekapitulace stavby'!E20="","",'Rekapitulace stavby'!E20)</f>
        <v xml:space="preserve"> </v>
      </c>
      <c r="F24" s="38"/>
      <c r="G24" s="38"/>
      <c r="H24" s="38"/>
      <c r="I24" s="155" t="s">
        <v>28</v>
      </c>
      <c r="J24" s="158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1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1"/>
      <c r="C26" s="38"/>
      <c r="D26" s="155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60"/>
      <c r="B27" s="161"/>
      <c r="C27" s="160"/>
      <c r="D27" s="160"/>
      <c r="E27" s="162" t="s">
        <v>1</v>
      </c>
      <c r="F27" s="162"/>
      <c r="G27" s="162"/>
      <c r="H27" s="162"/>
      <c r="I27" s="160"/>
      <c r="J27" s="160"/>
      <c r="K27" s="160"/>
      <c r="L27" s="163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</row>
    <row r="28" s="2" customFormat="1" ht="6.96" customHeight="1">
      <c r="A28" s="38"/>
      <c r="B28" s="41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1"/>
      <c r="C29" s="38"/>
      <c r="D29" s="164"/>
      <c r="E29" s="164"/>
      <c r="F29" s="164"/>
      <c r="G29" s="164"/>
      <c r="H29" s="164"/>
      <c r="I29" s="164"/>
      <c r="J29" s="164"/>
      <c r="K29" s="16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5" t="s">
        <v>41</v>
      </c>
      <c r="E30" s="38"/>
      <c r="F30" s="38"/>
      <c r="G30" s="38"/>
      <c r="H30" s="38"/>
      <c r="I30" s="38"/>
      <c r="J30" s="166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4"/>
      <c r="E31" s="164"/>
      <c r="F31" s="164"/>
      <c r="G31" s="164"/>
      <c r="H31" s="164"/>
      <c r="I31" s="164"/>
      <c r="J31" s="164"/>
      <c r="K31" s="16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7" t="s">
        <v>43</v>
      </c>
      <c r="G32" s="38"/>
      <c r="H32" s="38"/>
      <c r="I32" s="167" t="s">
        <v>42</v>
      </c>
      <c r="J32" s="167" t="s">
        <v>44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68" t="s">
        <v>45</v>
      </c>
      <c r="E33" s="155" t="s">
        <v>46</v>
      </c>
      <c r="F33" s="169">
        <f>ROUND((SUM(BE119:BE147)),  2)</f>
        <v>0</v>
      </c>
      <c r="G33" s="38"/>
      <c r="H33" s="38"/>
      <c r="I33" s="170">
        <v>0.20999999999999999</v>
      </c>
      <c r="J33" s="169">
        <f>ROUND(((SUM(BE119:BE147))*I33),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5" t="s">
        <v>47</v>
      </c>
      <c r="F34" s="169">
        <f>ROUND((SUM(BF119:BF147)),  2)</f>
        <v>0</v>
      </c>
      <c r="G34" s="38"/>
      <c r="H34" s="38"/>
      <c r="I34" s="170">
        <v>0.14999999999999999</v>
      </c>
      <c r="J34" s="169">
        <f>ROUND(((SUM(BF119:BF147))*I34),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5" t="s">
        <v>48</v>
      </c>
      <c r="F35" s="169">
        <f>ROUND((SUM(BG119:BG147)),  2)</f>
        <v>0</v>
      </c>
      <c r="G35" s="38"/>
      <c r="H35" s="38"/>
      <c r="I35" s="170">
        <v>0.20999999999999999</v>
      </c>
      <c r="J35" s="169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5" t="s">
        <v>49</v>
      </c>
      <c r="F36" s="169">
        <f>ROUND((SUM(BH119:BH147)),  2)</f>
        <v>0</v>
      </c>
      <c r="G36" s="38"/>
      <c r="H36" s="38"/>
      <c r="I36" s="170">
        <v>0.14999999999999999</v>
      </c>
      <c r="J36" s="169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5" t="s">
        <v>50</v>
      </c>
      <c r="F37" s="169">
        <f>ROUND((SUM(BI119:BI147)),  2)</f>
        <v>0</v>
      </c>
      <c r="G37" s="38"/>
      <c r="H37" s="38"/>
      <c r="I37" s="170">
        <v>0</v>
      </c>
      <c r="J37" s="169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1"/>
      <c r="D39" s="172" t="s">
        <v>51</v>
      </c>
      <c r="E39" s="173"/>
      <c r="F39" s="173"/>
      <c r="G39" s="174" t="s">
        <v>52</v>
      </c>
      <c r="H39" s="175" t="s">
        <v>53</v>
      </c>
      <c r="I39" s="173"/>
      <c r="J39" s="176">
        <f>SUM(J30:J37)</f>
        <v>0</v>
      </c>
      <c r="K39" s="177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3"/>
      <c r="D50" s="178" t="s">
        <v>54</v>
      </c>
      <c r="E50" s="179"/>
      <c r="F50" s="179"/>
      <c r="G50" s="178" t="s">
        <v>55</v>
      </c>
      <c r="H50" s="179"/>
      <c r="I50" s="179"/>
      <c r="J50" s="179"/>
      <c r="K50" s="179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0" t="s">
        <v>56</v>
      </c>
      <c r="E61" s="181"/>
      <c r="F61" s="182" t="s">
        <v>57</v>
      </c>
      <c r="G61" s="180" t="s">
        <v>56</v>
      </c>
      <c r="H61" s="181"/>
      <c r="I61" s="181"/>
      <c r="J61" s="183" t="s">
        <v>57</v>
      </c>
      <c r="K61" s="181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78" t="s">
        <v>58</v>
      </c>
      <c r="E65" s="184"/>
      <c r="F65" s="184"/>
      <c r="G65" s="178" t="s">
        <v>59</v>
      </c>
      <c r="H65" s="184"/>
      <c r="I65" s="184"/>
      <c r="J65" s="184"/>
      <c r="K65" s="184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0" t="s">
        <v>56</v>
      </c>
      <c r="E76" s="181"/>
      <c r="F76" s="182" t="s">
        <v>57</v>
      </c>
      <c r="G76" s="180" t="s">
        <v>56</v>
      </c>
      <c r="H76" s="181"/>
      <c r="I76" s="181"/>
      <c r="J76" s="183" t="s">
        <v>57</v>
      </c>
      <c r="K76" s="181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5"/>
      <c r="C77" s="186"/>
      <c r="D77" s="186"/>
      <c r="E77" s="186"/>
      <c r="F77" s="186"/>
      <c r="G77" s="186"/>
      <c r="H77" s="186"/>
      <c r="I77" s="186"/>
      <c r="J77" s="186"/>
      <c r="K77" s="186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7"/>
      <c r="C81" s="188"/>
      <c r="D81" s="188"/>
      <c r="E81" s="188"/>
      <c r="F81" s="188"/>
      <c r="G81" s="188"/>
      <c r="H81" s="188"/>
      <c r="I81" s="188"/>
      <c r="J81" s="188"/>
      <c r="K81" s="188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106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9" t="str">
        <f>E7</f>
        <v>VN Ordějov - oprava výpustného objektu</v>
      </c>
      <c r="F85" s="30"/>
      <c r="G85" s="30"/>
      <c r="H85" s="3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0" t="s">
        <v>104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2962_02 -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0" t="s">
        <v>20</v>
      </c>
      <c r="D89" s="40"/>
      <c r="E89" s="40"/>
      <c r="F89" s="25" t="str">
        <f>F12</f>
        <v>k.ú. Bánov, tok Nivnička</v>
      </c>
      <c r="G89" s="40"/>
      <c r="H89" s="40"/>
      <c r="I89" s="30" t="s">
        <v>22</v>
      </c>
      <c r="J89" s="79" t="str">
        <f>IF(J12="","",J12)</f>
        <v>4. 1. 2021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0" t="s">
        <v>24</v>
      </c>
      <c r="D91" s="40"/>
      <c r="E91" s="40"/>
      <c r="F91" s="25" t="str">
        <f>E15</f>
        <v>Povodí Moravy, s.p.</v>
      </c>
      <c r="G91" s="40"/>
      <c r="H91" s="40"/>
      <c r="I91" s="30" t="s">
        <v>31</v>
      </c>
      <c r="J91" s="34" t="str">
        <f>E21</f>
        <v>VODNÍ DÍLA - TBD a.s.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0" t="s">
        <v>29</v>
      </c>
      <c r="D92" s="40"/>
      <c r="E92" s="40"/>
      <c r="F92" s="25" t="str">
        <f>IF(E18="","",E18)</f>
        <v>Vyplň údaj</v>
      </c>
      <c r="G92" s="40"/>
      <c r="H92" s="40"/>
      <c r="I92" s="30" t="s">
        <v>35</v>
      </c>
      <c r="J92" s="34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0" t="s">
        <v>107</v>
      </c>
      <c r="D94" s="149"/>
      <c r="E94" s="149"/>
      <c r="F94" s="149"/>
      <c r="G94" s="149"/>
      <c r="H94" s="149"/>
      <c r="I94" s="149"/>
      <c r="J94" s="191" t="s">
        <v>108</v>
      </c>
      <c r="K94" s="14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5" t="s">
        <v>110</v>
      </c>
    </row>
    <row r="97" s="9" customFormat="1" ht="24.96" customHeight="1">
      <c r="A97" s="9"/>
      <c r="B97" s="193"/>
      <c r="C97" s="194"/>
      <c r="D97" s="195" t="s">
        <v>464</v>
      </c>
      <c r="E97" s="196"/>
      <c r="F97" s="196"/>
      <c r="G97" s="196"/>
      <c r="H97" s="196"/>
      <c r="I97" s="196"/>
      <c r="J97" s="197">
        <f>J120</f>
        <v>0</v>
      </c>
      <c r="K97" s="194"/>
      <c r="L97" s="198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9"/>
      <c r="C98" s="200"/>
      <c r="D98" s="201" t="s">
        <v>465</v>
      </c>
      <c r="E98" s="202"/>
      <c r="F98" s="202"/>
      <c r="G98" s="202"/>
      <c r="H98" s="202"/>
      <c r="I98" s="202"/>
      <c r="J98" s="203">
        <f>J121</f>
        <v>0</v>
      </c>
      <c r="K98" s="200"/>
      <c r="L98" s="20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9"/>
      <c r="C99" s="200"/>
      <c r="D99" s="201" t="s">
        <v>466</v>
      </c>
      <c r="E99" s="202"/>
      <c r="F99" s="202"/>
      <c r="G99" s="202"/>
      <c r="H99" s="202"/>
      <c r="I99" s="202"/>
      <c r="J99" s="203">
        <f>J142</f>
        <v>0</v>
      </c>
      <c r="K99" s="200"/>
      <c r="L99" s="20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1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0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9" t="str">
        <f>E7</f>
        <v>VN Ordějov - oprava výpustného objektu</v>
      </c>
      <c r="F109" s="30"/>
      <c r="G109" s="30"/>
      <c r="H109" s="3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0" t="s">
        <v>104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2962_02 - Ostatní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0" t="s">
        <v>20</v>
      </c>
      <c r="D113" s="40"/>
      <c r="E113" s="40"/>
      <c r="F113" s="25" t="str">
        <f>F12</f>
        <v>k.ú. Bánov, tok Nivnička</v>
      </c>
      <c r="G113" s="40"/>
      <c r="H113" s="40"/>
      <c r="I113" s="30" t="s">
        <v>22</v>
      </c>
      <c r="J113" s="79" t="str">
        <f>IF(J12="","",J12)</f>
        <v>4. 1. 2021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0" t="s">
        <v>24</v>
      </c>
      <c r="D115" s="40"/>
      <c r="E115" s="40"/>
      <c r="F115" s="25" t="str">
        <f>E15</f>
        <v>Povodí Moravy, s.p.</v>
      </c>
      <c r="G115" s="40"/>
      <c r="H115" s="40"/>
      <c r="I115" s="30" t="s">
        <v>31</v>
      </c>
      <c r="J115" s="34" t="str">
        <f>E21</f>
        <v>VODNÍ DÍLA - TBD a.s.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0" t="s">
        <v>29</v>
      </c>
      <c r="D116" s="40"/>
      <c r="E116" s="40"/>
      <c r="F116" s="25" t="str">
        <f>IF(E18="","",E18)</f>
        <v>Vyplň údaj</v>
      </c>
      <c r="G116" s="40"/>
      <c r="H116" s="40"/>
      <c r="I116" s="30" t="s">
        <v>35</v>
      </c>
      <c r="J116" s="34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5"/>
      <c r="B118" s="206"/>
      <c r="C118" s="207" t="s">
        <v>125</v>
      </c>
      <c r="D118" s="208" t="s">
        <v>66</v>
      </c>
      <c r="E118" s="208" t="s">
        <v>62</v>
      </c>
      <c r="F118" s="208" t="s">
        <v>63</v>
      </c>
      <c r="G118" s="208" t="s">
        <v>126</v>
      </c>
      <c r="H118" s="208" t="s">
        <v>127</v>
      </c>
      <c r="I118" s="208" t="s">
        <v>128</v>
      </c>
      <c r="J118" s="209" t="s">
        <v>108</v>
      </c>
      <c r="K118" s="210" t="s">
        <v>129</v>
      </c>
      <c r="L118" s="211"/>
      <c r="M118" s="100" t="s">
        <v>1</v>
      </c>
      <c r="N118" s="101" t="s">
        <v>45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205"/>
      <c r="V118" s="205"/>
      <c r="W118" s="205"/>
      <c r="X118" s="205"/>
      <c r="Y118" s="205"/>
      <c r="Z118" s="205"/>
      <c r="AA118" s="205"/>
      <c r="AB118" s="205"/>
      <c r="AC118" s="205"/>
      <c r="AD118" s="205"/>
      <c r="AE118" s="205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212">
        <f>BK119</f>
        <v>0</v>
      </c>
      <c r="K119" s="40"/>
      <c r="L119" s="41"/>
      <c r="M119" s="103"/>
      <c r="N119" s="213"/>
      <c r="O119" s="104"/>
      <c r="P119" s="214">
        <f>P120</f>
        <v>0</v>
      </c>
      <c r="Q119" s="104"/>
      <c r="R119" s="214">
        <f>R120</f>
        <v>0</v>
      </c>
      <c r="S119" s="104"/>
      <c r="T119" s="215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5" t="s">
        <v>80</v>
      </c>
      <c r="AU119" s="15" t="s">
        <v>110</v>
      </c>
      <c r="BK119" s="216">
        <f>BK120</f>
        <v>0</v>
      </c>
    </row>
    <row r="120" s="12" customFormat="1" ht="25.92" customHeight="1">
      <c r="A120" s="12"/>
      <c r="B120" s="217"/>
      <c r="C120" s="218"/>
      <c r="D120" s="219" t="s">
        <v>80</v>
      </c>
      <c r="E120" s="220" t="s">
        <v>467</v>
      </c>
      <c r="F120" s="220" t="s">
        <v>468</v>
      </c>
      <c r="G120" s="218"/>
      <c r="H120" s="218"/>
      <c r="I120" s="221"/>
      <c r="J120" s="222">
        <f>BK120</f>
        <v>0</v>
      </c>
      <c r="K120" s="218"/>
      <c r="L120" s="223"/>
      <c r="M120" s="224"/>
      <c r="N120" s="225"/>
      <c r="O120" s="225"/>
      <c r="P120" s="226">
        <f>P121+P142</f>
        <v>0</v>
      </c>
      <c r="Q120" s="225"/>
      <c r="R120" s="226">
        <f>R121+R142</f>
        <v>0</v>
      </c>
      <c r="S120" s="225"/>
      <c r="T120" s="227">
        <f>T121+T142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28" t="s">
        <v>166</v>
      </c>
      <c r="AT120" s="229" t="s">
        <v>80</v>
      </c>
      <c r="AU120" s="229" t="s">
        <v>81</v>
      </c>
      <c r="AY120" s="228" t="s">
        <v>139</v>
      </c>
      <c r="BK120" s="230">
        <f>BK121+BK142</f>
        <v>0</v>
      </c>
    </row>
    <row r="121" s="12" customFormat="1" ht="22.8" customHeight="1">
      <c r="A121" s="12"/>
      <c r="B121" s="217"/>
      <c r="C121" s="218"/>
      <c r="D121" s="219" t="s">
        <v>80</v>
      </c>
      <c r="E121" s="231" t="s">
        <v>469</v>
      </c>
      <c r="F121" s="231" t="s">
        <v>470</v>
      </c>
      <c r="G121" s="218"/>
      <c r="H121" s="218"/>
      <c r="I121" s="221"/>
      <c r="J121" s="232">
        <f>BK121</f>
        <v>0</v>
      </c>
      <c r="K121" s="218"/>
      <c r="L121" s="223"/>
      <c r="M121" s="224"/>
      <c r="N121" s="225"/>
      <c r="O121" s="225"/>
      <c r="P121" s="226">
        <f>SUM(P122:P141)</f>
        <v>0</v>
      </c>
      <c r="Q121" s="225"/>
      <c r="R121" s="226">
        <f>SUM(R122:R141)</f>
        <v>0</v>
      </c>
      <c r="S121" s="225"/>
      <c r="T121" s="227">
        <f>SUM(T122:T141)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8" t="s">
        <v>166</v>
      </c>
      <c r="AT121" s="229" t="s">
        <v>80</v>
      </c>
      <c r="AU121" s="229" t="s">
        <v>89</v>
      </c>
      <c r="AY121" s="228" t="s">
        <v>139</v>
      </c>
      <c r="BK121" s="230">
        <f>SUM(BK122:BK141)</f>
        <v>0</v>
      </c>
    </row>
    <row r="122" s="2" customFormat="1" ht="14.4" customHeight="1">
      <c r="A122" s="38"/>
      <c r="B122" s="39"/>
      <c r="C122" s="233" t="s">
        <v>89</v>
      </c>
      <c r="D122" s="233" t="s">
        <v>141</v>
      </c>
      <c r="E122" s="234" t="s">
        <v>471</v>
      </c>
      <c r="F122" s="235" t="s">
        <v>472</v>
      </c>
      <c r="G122" s="236" t="s">
        <v>144</v>
      </c>
      <c r="H122" s="237">
        <v>1</v>
      </c>
      <c r="I122" s="238"/>
      <c r="J122" s="239">
        <f>ROUND(I122*H122,2)</f>
        <v>0</v>
      </c>
      <c r="K122" s="240"/>
      <c r="L122" s="41"/>
      <c r="M122" s="241" t="s">
        <v>1</v>
      </c>
      <c r="N122" s="242" t="s">
        <v>46</v>
      </c>
      <c r="O122" s="91"/>
      <c r="P122" s="243">
        <f>O122*H122</f>
        <v>0</v>
      </c>
      <c r="Q122" s="243">
        <v>0</v>
      </c>
      <c r="R122" s="243">
        <f>Q122*H122</f>
        <v>0</v>
      </c>
      <c r="S122" s="243">
        <v>0</v>
      </c>
      <c r="T122" s="24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5" t="s">
        <v>473</v>
      </c>
      <c r="AT122" s="245" t="s">
        <v>141</v>
      </c>
      <c r="AU122" s="245" t="s">
        <v>91</v>
      </c>
      <c r="AY122" s="15" t="s">
        <v>139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5" t="s">
        <v>89</v>
      </c>
      <c r="BK122" s="143">
        <f>ROUND(I122*H122,2)</f>
        <v>0</v>
      </c>
      <c r="BL122" s="15" t="s">
        <v>473</v>
      </c>
      <c r="BM122" s="245" t="s">
        <v>474</v>
      </c>
    </row>
    <row r="123" s="2" customFormat="1">
      <c r="A123" s="38"/>
      <c r="B123" s="39"/>
      <c r="C123" s="40"/>
      <c r="D123" s="246" t="s">
        <v>147</v>
      </c>
      <c r="E123" s="40"/>
      <c r="F123" s="247" t="s">
        <v>475</v>
      </c>
      <c r="G123" s="40"/>
      <c r="H123" s="40"/>
      <c r="I123" s="248"/>
      <c r="J123" s="40"/>
      <c r="K123" s="40"/>
      <c r="L123" s="41"/>
      <c r="M123" s="249"/>
      <c r="N123" s="250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5" t="s">
        <v>147</v>
      </c>
      <c r="AU123" s="15" t="s">
        <v>91</v>
      </c>
    </row>
    <row r="124" s="2" customFormat="1" ht="14.4" customHeight="1">
      <c r="A124" s="38"/>
      <c r="B124" s="39"/>
      <c r="C124" s="233" t="s">
        <v>91</v>
      </c>
      <c r="D124" s="233" t="s">
        <v>141</v>
      </c>
      <c r="E124" s="234" t="s">
        <v>476</v>
      </c>
      <c r="F124" s="235" t="s">
        <v>477</v>
      </c>
      <c r="G124" s="236" t="s">
        <v>144</v>
      </c>
      <c r="H124" s="237">
        <v>1</v>
      </c>
      <c r="I124" s="238"/>
      <c r="J124" s="239">
        <f>ROUND(I124*H124,2)</f>
        <v>0</v>
      </c>
      <c r="K124" s="240"/>
      <c r="L124" s="41"/>
      <c r="M124" s="241" t="s">
        <v>1</v>
      </c>
      <c r="N124" s="242" t="s">
        <v>46</v>
      </c>
      <c r="O124" s="91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5" t="s">
        <v>473</v>
      </c>
      <c r="AT124" s="245" t="s">
        <v>141</v>
      </c>
      <c r="AU124" s="245" t="s">
        <v>91</v>
      </c>
      <c r="AY124" s="15" t="s">
        <v>139</v>
      </c>
      <c r="BE124" s="143">
        <f>IF(N124="základní",J124,0)</f>
        <v>0</v>
      </c>
      <c r="BF124" s="143">
        <f>IF(N124="snížená",J124,0)</f>
        <v>0</v>
      </c>
      <c r="BG124" s="143">
        <f>IF(N124="zákl. přenesená",J124,0)</f>
        <v>0</v>
      </c>
      <c r="BH124" s="143">
        <f>IF(N124="sníž. přenesená",J124,0)</f>
        <v>0</v>
      </c>
      <c r="BI124" s="143">
        <f>IF(N124="nulová",J124,0)</f>
        <v>0</v>
      </c>
      <c r="BJ124" s="15" t="s">
        <v>89</v>
      </c>
      <c r="BK124" s="143">
        <f>ROUND(I124*H124,2)</f>
        <v>0</v>
      </c>
      <c r="BL124" s="15" t="s">
        <v>473</v>
      </c>
      <c r="BM124" s="245" t="s">
        <v>478</v>
      </c>
    </row>
    <row r="125" s="2" customFormat="1">
      <c r="A125" s="38"/>
      <c r="B125" s="39"/>
      <c r="C125" s="40"/>
      <c r="D125" s="246" t="s">
        <v>147</v>
      </c>
      <c r="E125" s="40"/>
      <c r="F125" s="247" t="s">
        <v>479</v>
      </c>
      <c r="G125" s="40"/>
      <c r="H125" s="40"/>
      <c r="I125" s="248"/>
      <c r="J125" s="40"/>
      <c r="K125" s="40"/>
      <c r="L125" s="41"/>
      <c r="M125" s="249"/>
      <c r="N125" s="250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5" t="s">
        <v>147</v>
      </c>
      <c r="AU125" s="15" t="s">
        <v>91</v>
      </c>
    </row>
    <row r="126" s="2" customFormat="1" ht="24.15" customHeight="1">
      <c r="A126" s="38"/>
      <c r="B126" s="39"/>
      <c r="C126" s="233" t="s">
        <v>156</v>
      </c>
      <c r="D126" s="233" t="s">
        <v>141</v>
      </c>
      <c r="E126" s="234" t="s">
        <v>480</v>
      </c>
      <c r="F126" s="235" t="s">
        <v>481</v>
      </c>
      <c r="G126" s="236" t="s">
        <v>144</v>
      </c>
      <c r="H126" s="237">
        <v>1</v>
      </c>
      <c r="I126" s="238"/>
      <c r="J126" s="239">
        <f>ROUND(I126*H126,2)</f>
        <v>0</v>
      </c>
      <c r="K126" s="240"/>
      <c r="L126" s="41"/>
      <c r="M126" s="241" t="s">
        <v>1</v>
      </c>
      <c r="N126" s="242" t="s">
        <v>46</v>
      </c>
      <c r="O126" s="91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5" t="s">
        <v>473</v>
      </c>
      <c r="AT126" s="245" t="s">
        <v>141</v>
      </c>
      <c r="AU126" s="245" t="s">
        <v>91</v>
      </c>
      <c r="AY126" s="15" t="s">
        <v>139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5" t="s">
        <v>89</v>
      </c>
      <c r="BK126" s="143">
        <f>ROUND(I126*H126,2)</f>
        <v>0</v>
      </c>
      <c r="BL126" s="15" t="s">
        <v>473</v>
      </c>
      <c r="BM126" s="245" t="s">
        <v>482</v>
      </c>
    </row>
    <row r="127" s="2" customFormat="1">
      <c r="A127" s="38"/>
      <c r="B127" s="39"/>
      <c r="C127" s="40"/>
      <c r="D127" s="246" t="s">
        <v>147</v>
      </c>
      <c r="E127" s="40"/>
      <c r="F127" s="247" t="s">
        <v>483</v>
      </c>
      <c r="G127" s="40"/>
      <c r="H127" s="40"/>
      <c r="I127" s="248"/>
      <c r="J127" s="40"/>
      <c r="K127" s="40"/>
      <c r="L127" s="41"/>
      <c r="M127" s="249"/>
      <c r="N127" s="250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5" t="s">
        <v>147</v>
      </c>
      <c r="AU127" s="15" t="s">
        <v>91</v>
      </c>
    </row>
    <row r="128" s="2" customFormat="1" ht="24.15" customHeight="1">
      <c r="A128" s="38"/>
      <c r="B128" s="39"/>
      <c r="C128" s="233" t="s">
        <v>145</v>
      </c>
      <c r="D128" s="233" t="s">
        <v>141</v>
      </c>
      <c r="E128" s="234" t="s">
        <v>484</v>
      </c>
      <c r="F128" s="235" t="s">
        <v>485</v>
      </c>
      <c r="G128" s="236" t="s">
        <v>144</v>
      </c>
      <c r="H128" s="237">
        <v>1</v>
      </c>
      <c r="I128" s="238"/>
      <c r="J128" s="239">
        <f>ROUND(I128*H128,2)</f>
        <v>0</v>
      </c>
      <c r="K128" s="240"/>
      <c r="L128" s="41"/>
      <c r="M128" s="241" t="s">
        <v>1</v>
      </c>
      <c r="N128" s="242" t="s">
        <v>46</v>
      </c>
      <c r="O128" s="91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5" t="s">
        <v>473</v>
      </c>
      <c r="AT128" s="245" t="s">
        <v>141</v>
      </c>
      <c r="AU128" s="245" t="s">
        <v>91</v>
      </c>
      <c r="AY128" s="15" t="s">
        <v>139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5" t="s">
        <v>89</v>
      </c>
      <c r="BK128" s="143">
        <f>ROUND(I128*H128,2)</f>
        <v>0</v>
      </c>
      <c r="BL128" s="15" t="s">
        <v>473</v>
      </c>
      <c r="BM128" s="245" t="s">
        <v>486</v>
      </c>
    </row>
    <row r="129" s="2" customFormat="1" ht="14.4" customHeight="1">
      <c r="A129" s="38"/>
      <c r="B129" s="39"/>
      <c r="C129" s="233" t="s">
        <v>166</v>
      </c>
      <c r="D129" s="233" t="s">
        <v>141</v>
      </c>
      <c r="E129" s="234" t="s">
        <v>487</v>
      </c>
      <c r="F129" s="235" t="s">
        <v>488</v>
      </c>
      <c r="G129" s="236" t="s">
        <v>144</v>
      </c>
      <c r="H129" s="237">
        <v>1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46</v>
      </c>
      <c r="O129" s="91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5" t="s">
        <v>473</v>
      </c>
      <c r="AT129" s="245" t="s">
        <v>141</v>
      </c>
      <c r="AU129" s="245" t="s">
        <v>91</v>
      </c>
      <c r="AY129" s="15" t="s">
        <v>139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5" t="s">
        <v>89</v>
      </c>
      <c r="BK129" s="143">
        <f>ROUND(I129*H129,2)</f>
        <v>0</v>
      </c>
      <c r="BL129" s="15" t="s">
        <v>473</v>
      </c>
      <c r="BM129" s="245" t="s">
        <v>489</v>
      </c>
    </row>
    <row r="130" s="2" customFormat="1">
      <c r="A130" s="38"/>
      <c r="B130" s="39"/>
      <c r="C130" s="40"/>
      <c r="D130" s="246" t="s">
        <v>147</v>
      </c>
      <c r="E130" s="40"/>
      <c r="F130" s="247" t="s">
        <v>490</v>
      </c>
      <c r="G130" s="40"/>
      <c r="H130" s="40"/>
      <c r="I130" s="248"/>
      <c r="J130" s="40"/>
      <c r="K130" s="40"/>
      <c r="L130" s="41"/>
      <c r="M130" s="249"/>
      <c r="N130" s="250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5" t="s">
        <v>147</v>
      </c>
      <c r="AU130" s="15" t="s">
        <v>91</v>
      </c>
    </row>
    <row r="131" s="2" customFormat="1" ht="24.15" customHeight="1">
      <c r="A131" s="38"/>
      <c r="B131" s="39"/>
      <c r="C131" s="233" t="s">
        <v>171</v>
      </c>
      <c r="D131" s="233" t="s">
        <v>141</v>
      </c>
      <c r="E131" s="234" t="s">
        <v>491</v>
      </c>
      <c r="F131" s="235" t="s">
        <v>492</v>
      </c>
      <c r="G131" s="236" t="s">
        <v>144</v>
      </c>
      <c r="H131" s="237">
        <v>1</v>
      </c>
      <c r="I131" s="238"/>
      <c r="J131" s="239">
        <f>ROUND(I131*H131,2)</f>
        <v>0</v>
      </c>
      <c r="K131" s="240"/>
      <c r="L131" s="41"/>
      <c r="M131" s="241" t="s">
        <v>1</v>
      </c>
      <c r="N131" s="242" t="s">
        <v>46</v>
      </c>
      <c r="O131" s="91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5" t="s">
        <v>473</v>
      </c>
      <c r="AT131" s="245" t="s">
        <v>141</v>
      </c>
      <c r="AU131" s="245" t="s">
        <v>91</v>
      </c>
      <c r="AY131" s="15" t="s">
        <v>139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5" t="s">
        <v>89</v>
      </c>
      <c r="BK131" s="143">
        <f>ROUND(I131*H131,2)</f>
        <v>0</v>
      </c>
      <c r="BL131" s="15" t="s">
        <v>473</v>
      </c>
      <c r="BM131" s="245" t="s">
        <v>493</v>
      </c>
    </row>
    <row r="132" s="2" customFormat="1">
      <c r="A132" s="38"/>
      <c r="B132" s="39"/>
      <c r="C132" s="40"/>
      <c r="D132" s="246" t="s">
        <v>147</v>
      </c>
      <c r="E132" s="40"/>
      <c r="F132" s="247" t="s">
        <v>494</v>
      </c>
      <c r="G132" s="40"/>
      <c r="H132" s="40"/>
      <c r="I132" s="248"/>
      <c r="J132" s="40"/>
      <c r="K132" s="40"/>
      <c r="L132" s="41"/>
      <c r="M132" s="249"/>
      <c r="N132" s="250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5" t="s">
        <v>147</v>
      </c>
      <c r="AU132" s="15" t="s">
        <v>91</v>
      </c>
    </row>
    <row r="133" s="2" customFormat="1" ht="24.15" customHeight="1">
      <c r="A133" s="38"/>
      <c r="B133" s="39"/>
      <c r="C133" s="233" t="s">
        <v>177</v>
      </c>
      <c r="D133" s="233" t="s">
        <v>141</v>
      </c>
      <c r="E133" s="234" t="s">
        <v>495</v>
      </c>
      <c r="F133" s="235" t="s">
        <v>496</v>
      </c>
      <c r="G133" s="236" t="s">
        <v>144</v>
      </c>
      <c r="H133" s="237">
        <v>1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46</v>
      </c>
      <c r="O133" s="91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5" t="s">
        <v>473</v>
      </c>
      <c r="AT133" s="245" t="s">
        <v>141</v>
      </c>
      <c r="AU133" s="245" t="s">
        <v>91</v>
      </c>
      <c r="AY133" s="15" t="s">
        <v>139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5" t="s">
        <v>89</v>
      </c>
      <c r="BK133" s="143">
        <f>ROUND(I133*H133,2)</f>
        <v>0</v>
      </c>
      <c r="BL133" s="15" t="s">
        <v>473</v>
      </c>
      <c r="BM133" s="245" t="s">
        <v>497</v>
      </c>
    </row>
    <row r="134" s="2" customFormat="1">
      <c r="A134" s="38"/>
      <c r="B134" s="39"/>
      <c r="C134" s="40"/>
      <c r="D134" s="246" t="s">
        <v>147</v>
      </c>
      <c r="E134" s="40"/>
      <c r="F134" s="247" t="s">
        <v>498</v>
      </c>
      <c r="G134" s="40"/>
      <c r="H134" s="40"/>
      <c r="I134" s="248"/>
      <c r="J134" s="40"/>
      <c r="K134" s="40"/>
      <c r="L134" s="41"/>
      <c r="M134" s="249"/>
      <c r="N134" s="250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5" t="s">
        <v>147</v>
      </c>
      <c r="AU134" s="15" t="s">
        <v>91</v>
      </c>
    </row>
    <row r="135" s="2" customFormat="1" ht="14.4" customHeight="1">
      <c r="A135" s="38"/>
      <c r="B135" s="39"/>
      <c r="C135" s="233" t="s">
        <v>182</v>
      </c>
      <c r="D135" s="233" t="s">
        <v>141</v>
      </c>
      <c r="E135" s="234" t="s">
        <v>499</v>
      </c>
      <c r="F135" s="235" t="s">
        <v>500</v>
      </c>
      <c r="G135" s="236" t="s">
        <v>144</v>
      </c>
      <c r="H135" s="237">
        <v>1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46</v>
      </c>
      <c r="O135" s="91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45" t="s">
        <v>473</v>
      </c>
      <c r="AT135" s="245" t="s">
        <v>141</v>
      </c>
      <c r="AU135" s="245" t="s">
        <v>91</v>
      </c>
      <c r="AY135" s="15" t="s">
        <v>139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5" t="s">
        <v>89</v>
      </c>
      <c r="BK135" s="143">
        <f>ROUND(I135*H135,2)</f>
        <v>0</v>
      </c>
      <c r="BL135" s="15" t="s">
        <v>473</v>
      </c>
      <c r="BM135" s="245" t="s">
        <v>501</v>
      </c>
    </row>
    <row r="136" s="2" customFormat="1">
      <c r="A136" s="38"/>
      <c r="B136" s="39"/>
      <c r="C136" s="40"/>
      <c r="D136" s="246" t="s">
        <v>147</v>
      </c>
      <c r="E136" s="40"/>
      <c r="F136" s="247" t="s">
        <v>502</v>
      </c>
      <c r="G136" s="40"/>
      <c r="H136" s="40"/>
      <c r="I136" s="248"/>
      <c r="J136" s="40"/>
      <c r="K136" s="40"/>
      <c r="L136" s="41"/>
      <c r="M136" s="249"/>
      <c r="N136" s="250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5" t="s">
        <v>147</v>
      </c>
      <c r="AU136" s="15" t="s">
        <v>91</v>
      </c>
    </row>
    <row r="137" s="2" customFormat="1" ht="24.15" customHeight="1">
      <c r="A137" s="38"/>
      <c r="B137" s="39"/>
      <c r="C137" s="233" t="s">
        <v>187</v>
      </c>
      <c r="D137" s="233" t="s">
        <v>141</v>
      </c>
      <c r="E137" s="234" t="s">
        <v>503</v>
      </c>
      <c r="F137" s="235" t="s">
        <v>504</v>
      </c>
      <c r="G137" s="236" t="s">
        <v>144</v>
      </c>
      <c r="H137" s="237">
        <v>1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46</v>
      </c>
      <c r="O137" s="91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5" t="s">
        <v>473</v>
      </c>
      <c r="AT137" s="245" t="s">
        <v>141</v>
      </c>
      <c r="AU137" s="245" t="s">
        <v>91</v>
      </c>
      <c r="AY137" s="15" t="s">
        <v>139</v>
      </c>
      <c r="BE137" s="143">
        <f>IF(N137="základní",J137,0)</f>
        <v>0</v>
      </c>
      <c r="BF137" s="143">
        <f>IF(N137="snížená",J137,0)</f>
        <v>0</v>
      </c>
      <c r="BG137" s="143">
        <f>IF(N137="zákl. přenesená",J137,0)</f>
        <v>0</v>
      </c>
      <c r="BH137" s="143">
        <f>IF(N137="sníž. přenesená",J137,0)</f>
        <v>0</v>
      </c>
      <c r="BI137" s="143">
        <f>IF(N137="nulová",J137,0)</f>
        <v>0</v>
      </c>
      <c r="BJ137" s="15" t="s">
        <v>89</v>
      </c>
      <c r="BK137" s="143">
        <f>ROUND(I137*H137,2)</f>
        <v>0</v>
      </c>
      <c r="BL137" s="15" t="s">
        <v>473</v>
      </c>
      <c r="BM137" s="245" t="s">
        <v>505</v>
      </c>
    </row>
    <row r="138" s="2" customFormat="1">
      <c r="A138" s="38"/>
      <c r="B138" s="39"/>
      <c r="C138" s="40"/>
      <c r="D138" s="246" t="s">
        <v>147</v>
      </c>
      <c r="E138" s="40"/>
      <c r="F138" s="247" t="s">
        <v>506</v>
      </c>
      <c r="G138" s="40"/>
      <c r="H138" s="40"/>
      <c r="I138" s="248"/>
      <c r="J138" s="40"/>
      <c r="K138" s="40"/>
      <c r="L138" s="41"/>
      <c r="M138" s="249"/>
      <c r="N138" s="250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5" t="s">
        <v>147</v>
      </c>
      <c r="AU138" s="15" t="s">
        <v>91</v>
      </c>
    </row>
    <row r="139" s="2" customFormat="1" ht="24.15" customHeight="1">
      <c r="A139" s="38"/>
      <c r="B139" s="39"/>
      <c r="C139" s="233" t="s">
        <v>193</v>
      </c>
      <c r="D139" s="233" t="s">
        <v>141</v>
      </c>
      <c r="E139" s="234" t="s">
        <v>507</v>
      </c>
      <c r="F139" s="235" t="s">
        <v>508</v>
      </c>
      <c r="G139" s="236" t="s">
        <v>144</v>
      </c>
      <c r="H139" s="237">
        <v>1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46</v>
      </c>
      <c r="O139" s="91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5" t="s">
        <v>473</v>
      </c>
      <c r="AT139" s="245" t="s">
        <v>141</v>
      </c>
      <c r="AU139" s="245" t="s">
        <v>91</v>
      </c>
      <c r="AY139" s="15" t="s">
        <v>139</v>
      </c>
      <c r="BE139" s="143">
        <f>IF(N139="základní",J139,0)</f>
        <v>0</v>
      </c>
      <c r="BF139" s="143">
        <f>IF(N139="snížená",J139,0)</f>
        <v>0</v>
      </c>
      <c r="BG139" s="143">
        <f>IF(N139="zákl. přenesená",J139,0)</f>
        <v>0</v>
      </c>
      <c r="BH139" s="143">
        <f>IF(N139="sníž. přenesená",J139,0)</f>
        <v>0</v>
      </c>
      <c r="BI139" s="143">
        <f>IF(N139="nulová",J139,0)</f>
        <v>0</v>
      </c>
      <c r="BJ139" s="15" t="s">
        <v>89</v>
      </c>
      <c r="BK139" s="143">
        <f>ROUND(I139*H139,2)</f>
        <v>0</v>
      </c>
      <c r="BL139" s="15" t="s">
        <v>473</v>
      </c>
      <c r="BM139" s="245" t="s">
        <v>509</v>
      </c>
    </row>
    <row r="140" s="2" customFormat="1">
      <c r="A140" s="38"/>
      <c r="B140" s="39"/>
      <c r="C140" s="40"/>
      <c r="D140" s="246" t="s">
        <v>147</v>
      </c>
      <c r="E140" s="40"/>
      <c r="F140" s="247" t="s">
        <v>506</v>
      </c>
      <c r="G140" s="40"/>
      <c r="H140" s="40"/>
      <c r="I140" s="248"/>
      <c r="J140" s="40"/>
      <c r="K140" s="40"/>
      <c r="L140" s="41"/>
      <c r="M140" s="249"/>
      <c r="N140" s="250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5" t="s">
        <v>147</v>
      </c>
      <c r="AU140" s="15" t="s">
        <v>91</v>
      </c>
    </row>
    <row r="141" s="2" customFormat="1" ht="24.15" customHeight="1">
      <c r="A141" s="38"/>
      <c r="B141" s="39"/>
      <c r="C141" s="233" t="s">
        <v>200</v>
      </c>
      <c r="D141" s="233" t="s">
        <v>141</v>
      </c>
      <c r="E141" s="234" t="s">
        <v>510</v>
      </c>
      <c r="F141" s="235" t="s">
        <v>511</v>
      </c>
      <c r="G141" s="236" t="s">
        <v>144</v>
      </c>
      <c r="H141" s="237">
        <v>1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46</v>
      </c>
      <c r="O141" s="91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5" t="s">
        <v>473</v>
      </c>
      <c r="AT141" s="245" t="s">
        <v>141</v>
      </c>
      <c r="AU141" s="245" t="s">
        <v>91</v>
      </c>
      <c r="AY141" s="15" t="s">
        <v>139</v>
      </c>
      <c r="BE141" s="143">
        <f>IF(N141="základní",J141,0)</f>
        <v>0</v>
      </c>
      <c r="BF141" s="143">
        <f>IF(N141="snížená",J141,0)</f>
        <v>0</v>
      </c>
      <c r="BG141" s="143">
        <f>IF(N141="zákl. přenesená",J141,0)</f>
        <v>0</v>
      </c>
      <c r="BH141" s="143">
        <f>IF(N141="sníž. přenesená",J141,0)</f>
        <v>0</v>
      </c>
      <c r="BI141" s="143">
        <f>IF(N141="nulová",J141,0)</f>
        <v>0</v>
      </c>
      <c r="BJ141" s="15" t="s">
        <v>89</v>
      </c>
      <c r="BK141" s="143">
        <f>ROUND(I141*H141,2)</f>
        <v>0</v>
      </c>
      <c r="BL141" s="15" t="s">
        <v>473</v>
      </c>
      <c r="BM141" s="245" t="s">
        <v>512</v>
      </c>
    </row>
    <row r="142" s="12" customFormat="1" ht="22.8" customHeight="1">
      <c r="A142" s="12"/>
      <c r="B142" s="217"/>
      <c r="C142" s="218"/>
      <c r="D142" s="219" t="s">
        <v>80</v>
      </c>
      <c r="E142" s="231" t="s">
        <v>513</v>
      </c>
      <c r="F142" s="231" t="s">
        <v>514</v>
      </c>
      <c r="G142" s="218"/>
      <c r="H142" s="218"/>
      <c r="I142" s="221"/>
      <c r="J142" s="232">
        <f>BK142</f>
        <v>0</v>
      </c>
      <c r="K142" s="218"/>
      <c r="L142" s="223"/>
      <c r="M142" s="224"/>
      <c r="N142" s="225"/>
      <c r="O142" s="225"/>
      <c r="P142" s="226">
        <f>SUM(P143:P147)</f>
        <v>0</v>
      </c>
      <c r="Q142" s="225"/>
      <c r="R142" s="226">
        <f>SUM(R143:R147)</f>
        <v>0</v>
      </c>
      <c r="S142" s="225"/>
      <c r="T142" s="227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8" t="s">
        <v>166</v>
      </c>
      <c r="AT142" s="229" t="s">
        <v>80</v>
      </c>
      <c r="AU142" s="229" t="s">
        <v>89</v>
      </c>
      <c r="AY142" s="228" t="s">
        <v>139</v>
      </c>
      <c r="BK142" s="230">
        <f>SUM(BK143:BK147)</f>
        <v>0</v>
      </c>
    </row>
    <row r="143" s="2" customFormat="1" ht="14.4" customHeight="1">
      <c r="A143" s="38"/>
      <c r="B143" s="39"/>
      <c r="C143" s="233" t="s">
        <v>207</v>
      </c>
      <c r="D143" s="233" t="s">
        <v>141</v>
      </c>
      <c r="E143" s="234" t="s">
        <v>515</v>
      </c>
      <c r="F143" s="235" t="s">
        <v>516</v>
      </c>
      <c r="G143" s="236" t="s">
        <v>144</v>
      </c>
      <c r="H143" s="237">
        <v>1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46</v>
      </c>
      <c r="O143" s="91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5" t="s">
        <v>473</v>
      </c>
      <c r="AT143" s="245" t="s">
        <v>141</v>
      </c>
      <c r="AU143" s="245" t="s">
        <v>91</v>
      </c>
      <c r="AY143" s="15" t="s">
        <v>139</v>
      </c>
      <c r="BE143" s="143">
        <f>IF(N143="základní",J143,0)</f>
        <v>0</v>
      </c>
      <c r="BF143" s="143">
        <f>IF(N143="snížená",J143,0)</f>
        <v>0</v>
      </c>
      <c r="BG143" s="143">
        <f>IF(N143="zákl. přenesená",J143,0)</f>
        <v>0</v>
      </c>
      <c r="BH143" s="143">
        <f>IF(N143="sníž. přenesená",J143,0)</f>
        <v>0</v>
      </c>
      <c r="BI143" s="143">
        <f>IF(N143="nulová",J143,0)</f>
        <v>0</v>
      </c>
      <c r="BJ143" s="15" t="s">
        <v>89</v>
      </c>
      <c r="BK143" s="143">
        <f>ROUND(I143*H143,2)</f>
        <v>0</v>
      </c>
      <c r="BL143" s="15" t="s">
        <v>473</v>
      </c>
      <c r="BM143" s="245" t="s">
        <v>517</v>
      </c>
    </row>
    <row r="144" s="2" customFormat="1">
      <c r="A144" s="38"/>
      <c r="B144" s="39"/>
      <c r="C144" s="40"/>
      <c r="D144" s="246" t="s">
        <v>147</v>
      </c>
      <c r="E144" s="40"/>
      <c r="F144" s="247" t="s">
        <v>518</v>
      </c>
      <c r="G144" s="40"/>
      <c r="H144" s="40"/>
      <c r="I144" s="248"/>
      <c r="J144" s="40"/>
      <c r="K144" s="40"/>
      <c r="L144" s="41"/>
      <c r="M144" s="249"/>
      <c r="N144" s="250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5" t="s">
        <v>147</v>
      </c>
      <c r="AU144" s="15" t="s">
        <v>91</v>
      </c>
    </row>
    <row r="145" s="2" customFormat="1" ht="14.4" customHeight="1">
      <c r="A145" s="38"/>
      <c r="B145" s="39"/>
      <c r="C145" s="233" t="s">
        <v>213</v>
      </c>
      <c r="D145" s="233" t="s">
        <v>141</v>
      </c>
      <c r="E145" s="234" t="s">
        <v>519</v>
      </c>
      <c r="F145" s="235" t="s">
        <v>514</v>
      </c>
      <c r="G145" s="236" t="s">
        <v>144</v>
      </c>
      <c r="H145" s="237">
        <v>1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46</v>
      </c>
      <c r="O145" s="91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5" t="s">
        <v>473</v>
      </c>
      <c r="AT145" s="245" t="s">
        <v>141</v>
      </c>
      <c r="AU145" s="245" t="s">
        <v>91</v>
      </c>
      <c r="AY145" s="15" t="s">
        <v>139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5" t="s">
        <v>89</v>
      </c>
      <c r="BK145" s="143">
        <f>ROUND(I145*H145,2)</f>
        <v>0</v>
      </c>
      <c r="BL145" s="15" t="s">
        <v>473</v>
      </c>
      <c r="BM145" s="245" t="s">
        <v>520</v>
      </c>
    </row>
    <row r="146" s="2" customFormat="1" ht="14.4" customHeight="1">
      <c r="A146" s="38"/>
      <c r="B146" s="39"/>
      <c r="C146" s="233" t="s">
        <v>218</v>
      </c>
      <c r="D146" s="233" t="s">
        <v>141</v>
      </c>
      <c r="E146" s="234" t="s">
        <v>521</v>
      </c>
      <c r="F146" s="235" t="s">
        <v>522</v>
      </c>
      <c r="G146" s="236" t="s">
        <v>144</v>
      </c>
      <c r="H146" s="237">
        <v>1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46</v>
      </c>
      <c r="O146" s="91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5" t="s">
        <v>473</v>
      </c>
      <c r="AT146" s="245" t="s">
        <v>141</v>
      </c>
      <c r="AU146" s="245" t="s">
        <v>91</v>
      </c>
      <c r="AY146" s="15" t="s">
        <v>139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5" t="s">
        <v>89</v>
      </c>
      <c r="BK146" s="143">
        <f>ROUND(I146*H146,2)</f>
        <v>0</v>
      </c>
      <c r="BL146" s="15" t="s">
        <v>473</v>
      </c>
      <c r="BM146" s="245" t="s">
        <v>523</v>
      </c>
    </row>
    <row r="147" s="2" customFormat="1" ht="14.4" customHeight="1">
      <c r="A147" s="38"/>
      <c r="B147" s="39"/>
      <c r="C147" s="233" t="s">
        <v>8</v>
      </c>
      <c r="D147" s="233" t="s">
        <v>141</v>
      </c>
      <c r="E147" s="234" t="s">
        <v>524</v>
      </c>
      <c r="F147" s="235" t="s">
        <v>525</v>
      </c>
      <c r="G147" s="236" t="s">
        <v>144</v>
      </c>
      <c r="H147" s="237">
        <v>1</v>
      </c>
      <c r="I147" s="238"/>
      <c r="J147" s="239">
        <f>ROUND(I147*H147,2)</f>
        <v>0</v>
      </c>
      <c r="K147" s="240"/>
      <c r="L147" s="41"/>
      <c r="M147" s="276" t="s">
        <v>1</v>
      </c>
      <c r="N147" s="277" t="s">
        <v>46</v>
      </c>
      <c r="O147" s="278"/>
      <c r="P147" s="279">
        <f>O147*H147</f>
        <v>0</v>
      </c>
      <c r="Q147" s="279">
        <v>0</v>
      </c>
      <c r="R147" s="279">
        <f>Q147*H147</f>
        <v>0</v>
      </c>
      <c r="S147" s="279">
        <v>0</v>
      </c>
      <c r="T147" s="28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5" t="s">
        <v>473</v>
      </c>
      <c r="AT147" s="245" t="s">
        <v>141</v>
      </c>
      <c r="AU147" s="245" t="s">
        <v>91</v>
      </c>
      <c r="AY147" s="15" t="s">
        <v>139</v>
      </c>
      <c r="BE147" s="143">
        <f>IF(N147="základní",J147,0)</f>
        <v>0</v>
      </c>
      <c r="BF147" s="143">
        <f>IF(N147="snížená",J147,0)</f>
        <v>0</v>
      </c>
      <c r="BG147" s="143">
        <f>IF(N147="zákl. přenesená",J147,0)</f>
        <v>0</v>
      </c>
      <c r="BH147" s="143">
        <f>IF(N147="sníž. přenesená",J147,0)</f>
        <v>0</v>
      </c>
      <c r="BI147" s="143">
        <f>IF(N147="nulová",J147,0)</f>
        <v>0</v>
      </c>
      <c r="BJ147" s="15" t="s">
        <v>89</v>
      </c>
      <c r="BK147" s="143">
        <f>ROUND(I147*H147,2)</f>
        <v>0</v>
      </c>
      <c r="BL147" s="15" t="s">
        <v>473</v>
      </c>
      <c r="BM147" s="245" t="s">
        <v>526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1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sDu9xBAO3JCzn/bDA+KXqqBWordbmXCVfOotEq27RztzzD7iRcxBYsEuJ0+gGx3Cm6MDh0xyUofkP9Nd0CE+gg==" hashValue="VWT3v2iFVlld39RksV9EbaOGkUTnet0ZSuiDyaBz7bknt/LnYlWIH2rC9mrvQXgssbKJylsGWYTG2PbZIaleCQ==" algorithmName="SHA-512" password="CC35"/>
  <autoFilter ref="C118:K14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Václav</dc:creator>
  <cp:lastModifiedBy>Pokorný Václav</cp:lastModifiedBy>
  <dcterms:created xsi:type="dcterms:W3CDTF">2021-02-09T07:51:53Z</dcterms:created>
  <dcterms:modified xsi:type="dcterms:W3CDTF">2021-02-09T07:52:00Z</dcterms:modified>
</cp:coreProperties>
</file>